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gj_ke\git-babylon\website\content\articles\excels-stock-currency-data-types-for-ledgers-positions\"/>
    </mc:Choice>
  </mc:AlternateContent>
  <xr:revisionPtr revIDLastSave="0" documentId="13_ncr:1_{B27DDECC-8954-4688-827F-7B855C97CDD7}" xr6:coauthVersionLast="47" xr6:coauthVersionMax="47" xr10:uidLastSave="{00000000-0000-0000-0000-000000000000}"/>
  <bookViews>
    <workbookView xWindow="1170" yWindow="1170" windowWidth="28800" windowHeight="15345" activeTab="2" xr2:uid="{4480C285-A768-48AB-B3AC-406442613367}"/>
  </bookViews>
  <sheets>
    <sheet name="Position" sheetId="3" r:id="rId1"/>
    <sheet name="SegmentLedger" sheetId="2" r:id="rId2"/>
    <sheet name="Listings" sheetId="1" r:id="rId3"/>
  </sheets>
  <definedNames>
    <definedName name="SecurityPrice">Listings!$L$3:$M$34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3" l="1" a="1"/>
  <c r="G5" i="3" s="1"/>
  <c r="U5" i="1" a="1"/>
  <c r="U5" i="1" s="1"/>
  <c r="T5" i="1" a="1"/>
  <c r="T5" i="1" s="1"/>
  <c r="S5" i="1" a="1"/>
  <c r="S5" i="1" s="1"/>
  <c r="R5" i="1" a="1"/>
  <c r="R5" i="1" s="1"/>
  <c r="U4" i="1" a="1"/>
  <c r="U4" i="1" s="1"/>
  <c r="T4" i="1" a="1"/>
  <c r="T4" i="1" s="1"/>
  <c r="S4" i="1" a="1"/>
  <c r="S4" i="1" s="1"/>
  <c r="R4" i="1" a="1"/>
  <c r="R4" i="1" s="1"/>
  <c r="J12" i="3"/>
  <c r="J13" i="3"/>
  <c r="J14" i="3"/>
  <c r="J15" i="3"/>
  <c r="J16" i="3"/>
  <c r="J17" i="3"/>
  <c r="J18" i="3"/>
  <c r="J19" i="3"/>
  <c r="J20" i="3"/>
  <c r="J21" i="3"/>
  <c r="J22" i="3"/>
  <c r="J23" i="3"/>
  <c r="J24" i="3"/>
  <c r="J25" i="3"/>
  <c r="J26" i="3"/>
  <c r="J27" i="3"/>
  <c r="J28" i="3"/>
  <c r="J29" i="3"/>
  <c r="J30" i="3"/>
  <c r="J31" i="3"/>
  <c r="J32" i="3"/>
  <c r="J33" i="3"/>
  <c r="J34" i="3"/>
  <c r="N9" i="2"/>
  <c r="N8" i="2"/>
  <c r="N5" i="2"/>
  <c r="N6" i="2"/>
  <c r="N7" i="2"/>
  <c r="N4" i="2"/>
  <c r="D18" i="1" a="1"/>
  <c r="D18" i="1" s="1"/>
  <c r="E18" i="1" a="1"/>
  <c r="E18" i="1" s="1"/>
  <c r="L18" i="1" s="1"/>
  <c r="F18" i="1" a="1"/>
  <c r="F18" i="1" s="1"/>
  <c r="G18" i="1" a="1"/>
  <c r="G18" i="1" s="1"/>
  <c r="N18" i="1" s="1"/>
  <c r="H18" i="1" a="1"/>
  <c r="H18" i="1" s="1"/>
  <c r="I18" i="1" a="1"/>
  <c r="I18" i="1" s="1"/>
  <c r="J18" i="1" a="1"/>
  <c r="J18" i="1" s="1"/>
  <c r="D19" i="1" a="1"/>
  <c r="D19" i="1" s="1"/>
  <c r="E19" i="1" a="1"/>
  <c r="E19" i="1" s="1"/>
  <c r="L19" i="1" s="1"/>
  <c r="F19" i="1" a="1"/>
  <c r="F19" i="1" s="1"/>
  <c r="G19" i="1" a="1"/>
  <c r="G19" i="1" s="1"/>
  <c r="N19" i="1" s="1"/>
  <c r="H19" i="1" a="1"/>
  <c r="H19" i="1" s="1"/>
  <c r="I19" i="1" a="1"/>
  <c r="I19" i="1" s="1"/>
  <c r="J19" i="1" a="1"/>
  <c r="J19" i="1" s="1"/>
  <c r="D20" i="1" a="1"/>
  <c r="D20" i="1" s="1"/>
  <c r="E20" i="1" a="1"/>
  <c r="E20" i="1" s="1"/>
  <c r="L20" i="1" s="1"/>
  <c r="F20" i="1" a="1"/>
  <c r="F20" i="1" s="1"/>
  <c r="G20" i="1" a="1"/>
  <c r="G20" i="1" s="1"/>
  <c r="N20" i="1" s="1"/>
  <c r="H20" i="1" a="1"/>
  <c r="H20" i="1" s="1"/>
  <c r="I20" i="1" a="1"/>
  <c r="I20" i="1" s="1"/>
  <c r="J20" i="1" a="1"/>
  <c r="J20" i="1" s="1"/>
  <c r="D12" i="1" a="1"/>
  <c r="D12" i="1" s="1"/>
  <c r="E12" i="1" a="1"/>
  <c r="E12" i="1" s="1"/>
  <c r="L12" i="1" s="1"/>
  <c r="F12" i="1" a="1"/>
  <c r="F12" i="1" s="1"/>
  <c r="G12" i="1" a="1"/>
  <c r="G12" i="1" s="1"/>
  <c r="N12" i="1" s="1"/>
  <c r="H12" i="1" a="1"/>
  <c r="H12" i="1" s="1"/>
  <c r="I12" i="1" a="1"/>
  <c r="I12" i="1" s="1"/>
  <c r="J12" i="1" a="1"/>
  <c r="J12" i="1" s="1"/>
  <c r="D11" i="1" a="1"/>
  <c r="D11" i="1" s="1"/>
  <c r="E11" i="1" a="1"/>
  <c r="E11" i="1" s="1"/>
  <c r="L11" i="1" s="1"/>
  <c r="F11" i="1" a="1"/>
  <c r="F11" i="1" s="1"/>
  <c r="G11" i="1" a="1"/>
  <c r="G11" i="1" s="1"/>
  <c r="N11" i="1" s="1"/>
  <c r="H11" i="1" a="1"/>
  <c r="H11" i="1" s="1"/>
  <c r="I11" i="1" a="1"/>
  <c r="I11" i="1" s="1"/>
  <c r="J11" i="1" a="1"/>
  <c r="J11" i="1" s="1"/>
  <c r="D10" i="1" a="1"/>
  <c r="D10" i="1" s="1"/>
  <c r="E10" i="1" a="1"/>
  <c r="E10" i="1" s="1"/>
  <c r="L10" i="1" s="1"/>
  <c r="F10" i="1" a="1"/>
  <c r="F10" i="1" s="1"/>
  <c r="G10" i="1" a="1"/>
  <c r="G10" i="1" s="1"/>
  <c r="N10" i="1" s="1"/>
  <c r="H10" i="1" a="1"/>
  <c r="H10" i="1" s="1"/>
  <c r="I10" i="1" a="1"/>
  <c r="I10" i="1" s="1"/>
  <c r="J10" i="1" a="1"/>
  <c r="J10" i="1" s="1"/>
  <c r="D15" i="1" a="1"/>
  <c r="D15" i="1" s="1"/>
  <c r="E15" i="1" a="1"/>
  <c r="E15" i="1" s="1"/>
  <c r="L15" i="1" s="1"/>
  <c r="F15" i="1" a="1"/>
  <c r="F15" i="1" s="1"/>
  <c r="G15" i="1" a="1"/>
  <c r="G15" i="1" s="1"/>
  <c r="N15" i="1" s="1"/>
  <c r="H15" i="1" a="1"/>
  <c r="H15" i="1" s="1"/>
  <c r="I15" i="1" a="1"/>
  <c r="I15" i="1" s="1"/>
  <c r="J15" i="1" a="1"/>
  <c r="J15" i="1" s="1"/>
  <c r="D7" i="1" a="1"/>
  <c r="D7" i="1" s="1"/>
  <c r="E7" i="1" a="1"/>
  <c r="E7" i="1" s="1"/>
  <c r="L7" i="1" s="1"/>
  <c r="F7" i="1" a="1"/>
  <c r="F7" i="1" s="1"/>
  <c r="G7" i="1" a="1"/>
  <c r="G7" i="1" s="1"/>
  <c r="N7" i="1" s="1"/>
  <c r="H7" i="1" a="1"/>
  <c r="H7" i="1" s="1"/>
  <c r="I7" i="1" a="1"/>
  <c r="I7" i="1" s="1"/>
  <c r="J7" i="1" a="1"/>
  <c r="J7" i="1" s="1"/>
  <c r="D8" i="1" a="1"/>
  <c r="D8" i="1" s="1"/>
  <c r="E8" i="1" a="1"/>
  <c r="E8" i="1" s="1"/>
  <c r="L8" i="1" s="1"/>
  <c r="F8" i="1" a="1"/>
  <c r="F8" i="1" s="1"/>
  <c r="G8" i="1" a="1"/>
  <c r="G8" i="1" s="1"/>
  <c r="N8" i="1" s="1"/>
  <c r="H8" i="1" a="1"/>
  <c r="H8" i="1" s="1"/>
  <c r="I8" i="1" a="1"/>
  <c r="I8" i="1" s="1"/>
  <c r="J8" i="1" a="1"/>
  <c r="J8" i="1" s="1"/>
  <c r="D9" i="1" a="1"/>
  <c r="D9" i="1" s="1"/>
  <c r="E9" i="1" a="1"/>
  <c r="E9" i="1" s="1"/>
  <c r="L9" i="1" s="1"/>
  <c r="F9" i="1" a="1"/>
  <c r="F9" i="1" s="1"/>
  <c r="G9" i="1" a="1"/>
  <c r="G9" i="1" s="1"/>
  <c r="N9" i="1" s="1"/>
  <c r="H9" i="1" a="1"/>
  <c r="H9" i="1" s="1"/>
  <c r="I9" i="1" a="1"/>
  <c r="I9" i="1" s="1"/>
  <c r="J9" i="1" a="1"/>
  <c r="J9" i="1" s="1"/>
  <c r="D13" i="1" a="1"/>
  <c r="D13" i="1" s="1"/>
  <c r="E13" i="1" a="1"/>
  <c r="E13" i="1" s="1"/>
  <c r="L13" i="1" s="1"/>
  <c r="F13" i="1" a="1"/>
  <c r="F13" i="1" s="1"/>
  <c r="G13" i="1" a="1"/>
  <c r="G13" i="1" s="1"/>
  <c r="N13" i="1" s="1"/>
  <c r="H13" i="1" a="1"/>
  <c r="H13" i="1" s="1"/>
  <c r="I13" i="1" a="1"/>
  <c r="I13" i="1" s="1"/>
  <c r="J13" i="1" a="1"/>
  <c r="J13" i="1" s="1"/>
  <c r="D14" i="1" a="1"/>
  <c r="D14" i="1" s="1"/>
  <c r="E14" i="1" a="1"/>
  <c r="E14" i="1" s="1"/>
  <c r="L14" i="1" s="1"/>
  <c r="F14" i="1" a="1"/>
  <c r="F14" i="1" s="1"/>
  <c r="G14" i="1" a="1"/>
  <c r="G14" i="1" s="1"/>
  <c r="N14" i="1" s="1"/>
  <c r="H14" i="1" a="1"/>
  <c r="H14" i="1" s="1"/>
  <c r="I14" i="1" a="1"/>
  <c r="I14" i="1" s="1"/>
  <c r="J14" i="1" a="1"/>
  <c r="J14" i="1" s="1"/>
  <c r="D16" i="1" a="1"/>
  <c r="D16" i="1" s="1"/>
  <c r="E16" i="1" a="1"/>
  <c r="E16" i="1" s="1"/>
  <c r="L16" i="1" s="1"/>
  <c r="F16" i="1" a="1"/>
  <c r="F16" i="1" s="1"/>
  <c r="G16" i="1" a="1"/>
  <c r="G16" i="1" s="1"/>
  <c r="N16" i="1" s="1"/>
  <c r="H16" i="1" a="1"/>
  <c r="H16" i="1" s="1"/>
  <c r="I16" i="1" a="1"/>
  <c r="I16" i="1" s="1"/>
  <c r="J16" i="1" a="1"/>
  <c r="J16" i="1" s="1"/>
  <c r="D17" i="1" a="1"/>
  <c r="D17" i="1" s="1"/>
  <c r="E17" i="1" a="1"/>
  <c r="E17" i="1" s="1"/>
  <c r="L17" i="1" s="1"/>
  <c r="F17" i="1" a="1"/>
  <c r="F17" i="1" s="1"/>
  <c r="G17" i="1" a="1"/>
  <c r="G17" i="1" s="1"/>
  <c r="N17" i="1" s="1"/>
  <c r="H17" i="1" a="1"/>
  <c r="H17" i="1" s="1"/>
  <c r="I17" i="1" a="1"/>
  <c r="I17" i="1" s="1"/>
  <c r="J17" i="1" a="1"/>
  <c r="J17" i="1" s="1"/>
  <c r="D6" i="1" a="1"/>
  <c r="D6" i="1" s="1"/>
  <c r="E6" i="1" a="1"/>
  <c r="E6" i="1" s="1"/>
  <c r="L6" i="1" s="1"/>
  <c r="F6" i="1" a="1"/>
  <c r="F6" i="1" s="1"/>
  <c r="G6" i="1" a="1"/>
  <c r="G6" i="1" s="1"/>
  <c r="N6" i="1" s="1"/>
  <c r="H6" i="1" a="1"/>
  <c r="H6" i="1" s="1"/>
  <c r="I6" i="1" a="1"/>
  <c r="I6" i="1" s="1"/>
  <c r="J6" i="1" a="1"/>
  <c r="J6" i="1" s="1"/>
  <c r="D5" i="1" a="1"/>
  <c r="D5" i="1" s="1"/>
  <c r="E5" i="1" a="1"/>
  <c r="E5" i="1" s="1"/>
  <c r="L5" i="1" s="1"/>
  <c r="F5" i="1" a="1"/>
  <c r="F5" i="1" s="1"/>
  <c r="G5" i="1" a="1"/>
  <c r="G5" i="1" s="1"/>
  <c r="N5" i="1" s="1"/>
  <c r="H5" i="1" a="1"/>
  <c r="H5" i="1" s="1"/>
  <c r="I5" i="1" a="1"/>
  <c r="I5" i="1" s="1"/>
  <c r="J5" i="1" a="1"/>
  <c r="J5" i="1" s="1"/>
  <c r="J4" i="1" a="1"/>
  <c r="J4" i="1" s="1"/>
  <c r="I4" i="1" a="1"/>
  <c r="I4" i="1" s="1"/>
  <c r="H4" i="1" a="1"/>
  <c r="H4" i="1" s="1"/>
  <c r="G4" i="1" a="1"/>
  <c r="G4" i="1" s="1"/>
  <c r="N4" i="1" s="1"/>
  <c r="F4" i="1" a="1"/>
  <c r="F4" i="1" s="1"/>
  <c r="E4" i="1" a="1"/>
  <c r="E4" i="1" s="1"/>
  <c r="L4" i="1" s="1"/>
  <c r="D4" i="1" a="1"/>
  <c r="D4" i="1" s="1"/>
  <c r="J11" i="3" l="1"/>
  <c r="M20" i="1"/>
  <c r="M19" i="1"/>
  <c r="J7" i="3" s="1"/>
  <c r="K7" i="3" s="1"/>
  <c r="L7" i="3" s="1"/>
  <c r="M7" i="3" s="1"/>
  <c r="M13" i="1"/>
  <c r="J6" i="3" s="1"/>
  <c r="K6" i="3" s="1"/>
  <c r="M18" i="1"/>
  <c r="M12" i="1"/>
  <c r="M6" i="1"/>
  <c r="M7" i="1"/>
  <c r="M11" i="1"/>
  <c r="M10" i="1"/>
  <c r="M17" i="1"/>
  <c r="M15" i="1"/>
  <c r="M9" i="1"/>
  <c r="J10" i="3" s="1"/>
  <c r="K10" i="3" s="1"/>
  <c r="L10" i="3" s="1"/>
  <c r="M10" i="3" s="1"/>
  <c r="M14" i="1"/>
  <c r="M16" i="1"/>
  <c r="M8" i="1"/>
  <c r="M4" i="1"/>
  <c r="J8" i="3" s="1"/>
  <c r="K8" i="3" s="1"/>
  <c r="L8" i="3" s="1"/>
  <c r="M8" i="3" s="1"/>
  <c r="M5" i="1"/>
  <c r="J9" i="3" s="1"/>
  <c r="K9" i="3" s="1"/>
  <c r="L9" i="3" s="1"/>
  <c r="M9" i="3" s="1"/>
  <c r="L6" i="3" l="1"/>
  <c r="C3" i="3"/>
  <c r="C5" i="3" l="1"/>
  <c r="C6" i="3"/>
  <c r="M6" i="3"/>
  <c r="D3"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9">
    <bk>
      <extLst>
        <ext uri="{3e2802c4-a4d2-4d8b-9148-e3be6c30e623}">
          <xlrd:rvb i="2"/>
        </ext>
      </extLst>
    </bk>
    <bk>
      <extLst>
        <ext uri="{3e2802c4-a4d2-4d8b-9148-e3be6c30e623}">
          <xlrd:rvb i="4"/>
        </ext>
      </extLst>
    </bk>
    <bk>
      <extLst>
        <ext uri="{3e2802c4-a4d2-4d8b-9148-e3be6c30e623}">
          <xlrd:rvb i="7"/>
        </ext>
      </extLst>
    </bk>
    <bk>
      <extLst>
        <ext uri="{3e2802c4-a4d2-4d8b-9148-e3be6c30e623}">
          <xlrd:rvb i="9"/>
        </ext>
      </extLst>
    </bk>
    <bk>
      <extLst>
        <ext uri="{3e2802c4-a4d2-4d8b-9148-e3be6c30e623}">
          <xlrd:rvb i="12"/>
        </ext>
      </extLst>
    </bk>
    <bk>
      <extLst>
        <ext uri="{3e2802c4-a4d2-4d8b-9148-e3be6c30e623}">
          <xlrd:rvb i="15"/>
        </ext>
      </extLst>
    </bk>
    <bk>
      <extLst>
        <ext uri="{3e2802c4-a4d2-4d8b-9148-e3be6c30e623}">
          <xlrd:rvb i="18"/>
        </ext>
      </extLst>
    </bk>
    <bk>
      <extLst>
        <ext uri="{3e2802c4-a4d2-4d8b-9148-e3be6c30e623}">
          <xlrd:rvb i="21"/>
        </ext>
      </extLst>
    </bk>
    <bk>
      <extLst>
        <ext uri="{3e2802c4-a4d2-4d8b-9148-e3be6c30e623}">
          <xlrd:rvb i="24"/>
        </ext>
      </extLst>
    </bk>
    <bk>
      <extLst>
        <ext uri="{3e2802c4-a4d2-4d8b-9148-e3be6c30e623}">
          <xlrd:rvb i="27"/>
        </ext>
      </extLst>
    </bk>
    <bk>
      <extLst>
        <ext uri="{3e2802c4-a4d2-4d8b-9148-e3be6c30e623}">
          <xlrd:rvb i="30"/>
        </ext>
      </extLst>
    </bk>
    <bk>
      <extLst>
        <ext uri="{3e2802c4-a4d2-4d8b-9148-e3be6c30e623}">
          <xlrd:rvb i="33"/>
        </ext>
      </extLst>
    </bk>
    <bk>
      <extLst>
        <ext uri="{3e2802c4-a4d2-4d8b-9148-e3be6c30e623}">
          <xlrd:rvb i="35"/>
        </ext>
      </extLst>
    </bk>
    <bk>
      <extLst>
        <ext uri="{3e2802c4-a4d2-4d8b-9148-e3be6c30e623}">
          <xlrd:rvb i="37"/>
        </ext>
      </extLst>
    </bk>
    <bk>
      <extLst>
        <ext uri="{3e2802c4-a4d2-4d8b-9148-e3be6c30e623}">
          <xlrd:rvb i="40"/>
        </ext>
      </extLst>
    </bk>
    <bk>
      <extLst>
        <ext uri="{3e2802c4-a4d2-4d8b-9148-e3be6c30e623}">
          <xlrd:rvb i="43"/>
        </ext>
      </extLst>
    </bk>
    <bk>
      <extLst>
        <ext uri="{3e2802c4-a4d2-4d8b-9148-e3be6c30e623}">
          <xlrd:rvb i="46"/>
        </ext>
      </extLst>
    </bk>
    <bk>
      <extLst>
        <ext uri="{3e2802c4-a4d2-4d8b-9148-e3be6c30e623}">
          <xlrd:rvb i="49"/>
        </ext>
      </extLst>
    </bk>
    <bk>
      <extLst>
        <ext uri="{3e2802c4-a4d2-4d8b-9148-e3be6c30e623}">
          <xlrd:rvb i="52"/>
        </ext>
      </extLst>
    </bk>
  </futureMetadata>
  <cellMetadata count="1">
    <bk>
      <rc t="1" v="0"/>
    </bk>
  </cellMetadata>
  <valueMetadata count="1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valueMetadata>
</metadata>
</file>

<file path=xl/sharedStrings.xml><?xml version="1.0" encoding="utf-8"?>
<sst xmlns="http://schemas.openxmlformats.org/spreadsheetml/2006/main" count="85" uniqueCount="50">
  <si>
    <t>Stock</t>
  </si>
  <si>
    <t>Bourse</t>
  </si>
  <si>
    <t>Symbol</t>
  </si>
  <si>
    <t>Price</t>
  </si>
  <si>
    <t>Currency</t>
  </si>
  <si>
    <t>Last Trade Time</t>
  </si>
  <si>
    <t>Name</t>
  </si>
  <si>
    <t>Type</t>
  </si>
  <si>
    <t>Price (ZAR)</t>
  </si>
  <si>
    <t>PriceMultiplier</t>
  </si>
  <si>
    <t>Information provided by the Stock Data Types in Excel</t>
  </si>
  <si>
    <t>Prices in ZAR</t>
  </si>
  <si>
    <t>Segment</t>
  </si>
  <si>
    <t>AccountAlias</t>
  </si>
  <si>
    <t>SettleDate</t>
  </si>
  <si>
    <t>Quantity</t>
  </si>
  <si>
    <t>AdjQuantity</t>
  </si>
  <si>
    <t>NetAmount</t>
  </si>
  <si>
    <t>MySASegment</t>
  </si>
  <si>
    <t>Investec-GIA</t>
  </si>
  <si>
    <t>JSE</t>
  </si>
  <si>
    <t>Buy</t>
  </si>
  <si>
    <t>STX40</t>
  </si>
  <si>
    <t>ZAR</t>
  </si>
  <si>
    <t>SplitFactor</t>
  </si>
  <si>
    <t>SplitComment</t>
  </si>
  <si>
    <t>TradeDate</t>
  </si>
  <si>
    <t>TradeId</t>
  </si>
  <si>
    <t>Commision</t>
  </si>
  <si>
    <t>STXGOV</t>
  </si>
  <si>
    <t>SYG500</t>
  </si>
  <si>
    <t>GLOBAL</t>
  </si>
  <si>
    <t>NPN</t>
  </si>
  <si>
    <t>5-for-1, 1st Oct 2025</t>
  </si>
  <si>
    <t>Additional Info</t>
  </si>
  <si>
    <t>Segment Ledger - Essential Fields for Analysis</t>
  </si>
  <si>
    <t>Price(ZAR)</t>
  </si>
  <si>
    <t>CurrentValue</t>
  </si>
  <si>
    <t>Growth</t>
  </si>
  <si>
    <t>Growth(R)</t>
  </si>
  <si>
    <t>Growth(%)</t>
  </si>
  <si>
    <t>Position</t>
  </si>
  <si>
    <t>GBP</t>
  </si>
  <si>
    <t>USD</t>
  </si>
  <si>
    <t>FX</t>
  </si>
  <si>
    <t>FromCcy</t>
  </si>
  <si>
    <t>Ticker</t>
  </si>
  <si>
    <t>Information provided by the Currency Type in Excel</t>
  </si>
  <si>
    <t>GROUPBY for Position. Not quite enough for cost basis.</t>
  </si>
  <si>
    <t>Account for Splits. Use AdjQuantity not Quantity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</si>
</sst>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_(* \(#,##0\);_(* &quot;-&quot;??_);_(@_)"/>
    <numFmt numFmtId="165" formatCode="_-[$R-436]* #,##0.00_-;\-[$R-436]* #,##0.00_-;_-[$R-436]* &quot;-&quot;??_-;_-@_-"/>
  </numFmts>
  <fonts count="6" x14ac:knownFonts="1">
    <font>
      <sz val="11"/>
      <color theme="1"/>
      <name val="Aptos Narrow"/>
      <family val="2"/>
      <scheme val="minor"/>
    </font>
    <font>
      <sz val="11"/>
      <color theme="1"/>
      <name val="Aptos Narrow"/>
      <family val="2"/>
      <scheme val="minor"/>
    </font>
    <font>
      <sz val="11"/>
      <color theme="0"/>
      <name val="Aptos Narrow"/>
      <family val="2"/>
      <scheme val="minor"/>
    </font>
    <font>
      <b/>
      <i/>
      <sz val="11"/>
      <color theme="0"/>
      <name val="Aptos Narrow"/>
      <family val="2"/>
      <scheme val="minor"/>
    </font>
    <font>
      <sz val="8"/>
      <name val="Aptos Narrow"/>
      <family val="2"/>
      <scheme val="minor"/>
    </font>
    <font>
      <sz val="36"/>
      <color theme="1"/>
      <name val="Aptos Narrow"/>
      <family val="2"/>
      <scheme val="minor"/>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51">
    <xf numFmtId="0" fontId="0" fillId="0" borderId="0" xfId="0"/>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2" fillId="2" borderId="9" xfId="0" applyFont="1" applyFill="1" applyBorder="1"/>
    <xf numFmtId="0" fontId="2" fillId="2" borderId="10" xfId="0" applyFont="1" applyFill="1" applyBorder="1"/>
    <xf numFmtId="0" fontId="2" fillId="2" borderId="11" xfId="0" applyFont="1" applyFill="1" applyBorder="1"/>
    <xf numFmtId="0" fontId="3" fillId="2" borderId="9" xfId="0" applyFont="1" applyFill="1" applyBorder="1"/>
    <xf numFmtId="0" fontId="3" fillId="2" borderId="10" xfId="0" applyFont="1" applyFill="1" applyBorder="1"/>
    <xf numFmtId="0" fontId="3" fillId="2" borderId="11" xfId="0" applyFont="1" applyFill="1" applyBorder="1"/>
    <xf numFmtId="0" fontId="0" fillId="3" borderId="4" xfId="0" applyFill="1" applyBorder="1"/>
    <xf numFmtId="0" fontId="0" fillId="3" borderId="0" xfId="0" applyFill="1"/>
    <xf numFmtId="164" fontId="0" fillId="3" borderId="0" xfId="0" applyNumberFormat="1" applyFill="1"/>
    <xf numFmtId="22" fontId="0" fillId="3" borderId="0" xfId="0" applyNumberFormat="1" applyFill="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43" fontId="0" fillId="3" borderId="0" xfId="0" applyNumberFormat="1" applyFill="1"/>
    <xf numFmtId="14" fontId="0" fillId="0" borderId="0" xfId="0" applyNumberFormat="1"/>
    <xf numFmtId="43" fontId="0" fillId="0" borderId="0" xfId="1" applyFont="1" applyBorder="1"/>
    <xf numFmtId="43" fontId="0" fillId="0" borderId="7" xfId="1" applyFont="1" applyBorder="1"/>
    <xf numFmtId="0" fontId="5" fillId="3" borderId="1" xfId="0" applyFont="1" applyFill="1" applyBorder="1"/>
    <xf numFmtId="0" fontId="5" fillId="3" borderId="2" xfId="0" applyFont="1" applyFill="1" applyBorder="1"/>
    <xf numFmtId="0" fontId="0" fillId="3" borderId="3" xfId="0" applyFill="1" applyBorder="1"/>
    <xf numFmtId="0" fontId="5" fillId="3" borderId="4" xfId="0" applyFont="1" applyFill="1" applyBorder="1"/>
    <xf numFmtId="43" fontId="5" fillId="3" borderId="0" xfId="0" applyNumberFormat="1" applyFont="1" applyFill="1"/>
    <xf numFmtId="10" fontId="5" fillId="3" borderId="0" xfId="2" applyNumberFormat="1" applyFont="1" applyFill="1" applyBorder="1"/>
    <xf numFmtId="43" fontId="0" fillId="3" borderId="0" xfId="1" applyFont="1" applyFill="1" applyBorder="1"/>
    <xf numFmtId="0" fontId="0" fillId="3" borderId="12" xfId="0" applyFill="1" applyBorder="1"/>
    <xf numFmtId="165" fontId="0" fillId="3" borderId="12" xfId="0" applyNumberFormat="1" applyFill="1" applyBorder="1"/>
    <xf numFmtId="22" fontId="0" fillId="3" borderId="13" xfId="0" applyNumberFormat="1" applyFill="1" applyBorder="1"/>
    <xf numFmtId="0" fontId="0" fillId="3" borderId="14" xfId="0" applyFill="1" applyBorder="1"/>
    <xf numFmtId="0" fontId="0" fillId="3" borderId="15" xfId="0" applyFill="1" applyBorder="1"/>
    <xf numFmtId="165" fontId="0" fillId="3" borderId="15" xfId="0" applyNumberFormat="1" applyFill="1" applyBorder="1"/>
    <xf numFmtId="22" fontId="0" fillId="3" borderId="16" xfId="0" applyNumberFormat="1" applyFill="1" applyBorder="1"/>
    <xf numFmtId="0" fontId="0" fillId="3" borderId="17" xfId="0" applyFill="1" applyBorder="1"/>
    <xf numFmtId="0" fontId="0" fillId="3" borderId="20" xfId="0" applyFill="1" applyBorder="1"/>
    <xf numFmtId="43" fontId="0" fillId="3" borderId="19" xfId="1" applyFont="1" applyFill="1" applyBorder="1"/>
    <xf numFmtId="43" fontId="0" fillId="3" borderId="16" xfId="1" applyFont="1" applyFill="1" applyBorder="1"/>
    <xf numFmtId="0" fontId="2" fillId="2" borderId="17" xfId="0" applyFont="1" applyFill="1" applyBorder="1"/>
    <xf numFmtId="0" fontId="2" fillId="2" borderId="18" xfId="0" applyFont="1" applyFill="1" applyBorder="1"/>
    <xf numFmtId="0" fontId="2" fillId="2" borderId="19" xfId="0" applyFont="1" applyFill="1" applyBorder="1"/>
    <xf numFmtId="10" fontId="0" fillId="3" borderId="5" xfId="2" applyNumberFormat="1" applyFont="1" applyFill="1" applyBorder="1"/>
    <xf numFmtId="43" fontId="0" fillId="3" borderId="5" xfId="1" applyFont="1" applyFill="1" applyBorder="1"/>
    <xf numFmtId="14" fontId="0" fillId="0" borderId="7" xfId="0" applyNumberFormat="1" applyBorder="1"/>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cellXfs>
  <cellStyles count="3">
    <cellStyle name="Comma" xfId="1" builtinId="3"/>
    <cellStyle name="Normal" xfId="0" builtinId="0"/>
    <cellStyle name="Percent" xfId="2" builtinId="5"/>
  </cellStyles>
  <dxfs count="7">
    <dxf>
      <border diagonalUp="0" diagonalDown="0">
        <left/>
        <right style="medium">
          <color indexed="64"/>
        </right>
        <vertical/>
      </border>
    </dxf>
    <dxf>
      <border diagonalUp="0" diagonalDown="0">
        <left style="medium">
          <color indexed="64"/>
        </left>
        <right/>
        <vertical/>
      </border>
    </dxf>
    <dxf>
      <border diagonalUp="0" diagonalDown="0">
        <left/>
        <right style="medium">
          <color indexed="64"/>
        </right>
        <vertical/>
      </border>
    </dxf>
    <dxf>
      <border diagonalUp="0" diagonalDown="0">
        <left style="medium">
          <color indexed="64"/>
        </left>
        <right/>
        <vertical/>
      </border>
    </dxf>
    <dxf>
      <border diagonalUp="0" diagonalDown="0">
        <left/>
        <right style="medium">
          <color indexed="64"/>
        </right>
        <vertical/>
      </border>
    </dxf>
    <dxf>
      <border diagonalUp="0" diagonalDown="0">
        <left style="medium">
          <color indexed="64"/>
        </left>
        <right/>
        <vertical/>
      </border>
    </dxf>
    <dxf>
      <border outline="0">
        <left style="medium">
          <color indexed="64"/>
        </left>
        <right style="medium">
          <color indexed="64"/>
        </right>
        <top style="medium">
          <color indexed="64"/>
        </top>
        <bottom style="medium">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06/relationships/rdSupportingPropertyBag" Target="richData/rdsupporting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SupportingPropertyBagStructure" Target="richData/rdsupportingpropertybagstructure.xml"/><Relationship Id="rId5" Type="http://schemas.openxmlformats.org/officeDocument/2006/relationships/styles" Target="styles.xml"/><Relationship Id="rId10" Type="http://schemas.microsoft.com/office/2017/06/relationships/richStyles" Target="richData/richStyl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3">
  <rv s="0">
    <v>https://www.bing.com/financeapi/forcetrigger?t=am4n2w&amp;q=XJSE%3aSTX40&amp;form=skydnc</v>
    <v>Learn more on Bing</v>
  </rv>
  <rv s="1">
    <v>en-GB</v>
    <v>am4n2w</v>
    <v>268435456</v>
    <v>1</v>
    <v>Powered by Refinitiv</v>
    <v>0</v>
    <v>Satrix 40 ETF (XJSE:STX40)</v>
    <v>2</v>
    <v>3</v>
    <v>Finance</v>
    <v>4</v>
    <v>10929</v>
    <v>7160</v>
    <v>-249</v>
    <v>-2.3231999999999999E-2</v>
    <v>ZAc</v>
    <v>Johannesburg Stock Exchange</v>
    <v>XJSE</v>
    <v>1E-3</v>
    <v>10740</v>
    <v>ETF</v>
    <v>45975.6875</v>
    <v>0</v>
    <v>10402</v>
    <v>19890547238</v>
    <v>Satrix 40 ETF</v>
    <v>10600</v>
    <v>10718</v>
    <v>10469</v>
    <v>STX40</v>
    <v>Satrix 40 ETF (XJSE:STX40)</v>
    <v>175358</v>
  </rv>
  <rv s="2">
    <v>1</v>
  </rv>
  <rv s="3">
    <v>en-GB</v>
    <v>avyia2</v>
    <v>268435456</v>
    <v>1</v>
    <v>Powered by Refinitiv</v>
    <v>5</v>
    <v>GBP/ZAR</v>
    <v>6</v>
    <v>7</v>
    <v>Finance</v>
    <v>8</v>
    <v>25.464500000000001</v>
    <v>22.287400000000002</v>
    <v>6.0000000000000001E-3</v>
    <v>2.6689999999999998E-4</v>
    <v>ZAR</v>
    <v>GBP</v>
    <v>22.509</v>
    <v>Currency Pair</v>
    <v>45978.258912037039</v>
    <v>22.476099999999999</v>
    <v>UK Pound Sterling/South African Rand FX Cross Rate</v>
    <v>22.425599999999999</v>
    <v>22.481999999999999</v>
    <v>22.488</v>
    <v>GBPZAR</v>
    <v>GBP/ZAR</v>
  </rv>
  <rv s="2">
    <v>3</v>
  </rv>
  <rv s="0">
    <v>https://www.bing.com/financeapi/forcetrigger?t=buiz52&amp;q=XJSE%3aSTXGOV&amp;form=skydnc</v>
    <v>Learn more on Bing</v>
  </rv>
  <rv s="1">
    <v>en-GB</v>
    <v>buiz52</v>
    <v>268435456</v>
    <v>1</v>
    <v>Powered by Refinitiv</v>
    <v>0</v>
    <v>Satrix SA Bond ETF (XJSE:STXGOV)</v>
    <v>2</v>
    <v>3</v>
    <v>Finance</v>
    <v>4</v>
    <v>952</v>
    <v>808</v>
    <v>-2</v>
    <v>-2.1279999999999997E-3</v>
    <v>ZAc</v>
    <v>Johannesburg Stock Exchange</v>
    <v>XJSE</v>
    <v>2.5000000000000001E-3</v>
    <v>943</v>
    <v>ETF</v>
    <v>45975.6875</v>
    <v>5</v>
    <v>933</v>
    <v>1012144184.64</v>
    <v>Satrix SA Bond ETF</v>
    <v>943</v>
    <v>940</v>
    <v>938</v>
    <v>STXGOV</v>
    <v>Satrix SA Bond ETF (XJSE:STXGOV)</v>
    <v>208896</v>
  </rv>
  <rv s="2">
    <v>6</v>
  </rv>
  <rv s="3">
    <v>en-GB</v>
    <v>avysvh</v>
    <v>268435456</v>
    <v>1</v>
    <v>Powered by Refinitiv</v>
    <v>5</v>
    <v>USD/ZAR</v>
    <v>6</v>
    <v>7</v>
    <v>Finance</v>
    <v>8</v>
    <v>19.9316</v>
    <v>16.941299999999998</v>
    <v>4.4999999999999998E-2</v>
    <v>2.6359999999999999E-3</v>
    <v>ZAR</v>
    <v>USD</v>
    <v>17.122</v>
    <v>Currency Pair</v>
    <v>45978.258900462963</v>
    <v>17.082699999999999</v>
    <v>US Dollar/South African Rand FX Spot Rate</v>
    <v>17.082699999999999</v>
    <v>17.0732</v>
    <v>17.118200000000002</v>
    <v>USDZAR</v>
    <v>USD/ZAR</v>
  </rv>
  <rv s="2">
    <v>8</v>
  </rv>
  <rv s="0">
    <v>https://www.bing.com/financeapi/forcetrigger?t=am4ehw&amp;q=XJSE%3aNFTRCI&amp;form=skydnc</v>
    <v>Learn more on Bing</v>
  </rv>
  <rv s="1">
    <v>en-GB</v>
    <v>am4ehw</v>
    <v>268435456</v>
    <v>1</v>
    <v>Powered by Refinitiv</v>
    <v>0</v>
    <v>Satrix TRACI 3 Month ETF (XJSE:STXTRA)</v>
    <v>2</v>
    <v>3</v>
    <v>Finance</v>
    <v>4</v>
    <v>3760</v>
    <v>3477</v>
    <v>6</v>
    <v>1.598E-3</v>
    <v>ZAc</v>
    <v>Johannesburg Stock Exchange</v>
    <v>XJSE</v>
    <v>3.4999999999999996E-3</v>
    <v>3760</v>
    <v>ETF</v>
    <v>45975.510416666664</v>
    <v>10</v>
    <v>3741</v>
    <v>215620734.69999999</v>
    <v>Satrix TRACI 3 Month ETF</v>
    <v>3741</v>
    <v>3754</v>
    <v>3760</v>
    <v>STXTRA</v>
    <v>Satrix TRACI 3 Month ETF (XJSE:STXTRA)</v>
    <v>3363</v>
  </rv>
  <rv s="2">
    <v>11</v>
  </rv>
  <rv s="0">
    <v>https://www.bing.com/financeapi/forcetrigger?t=c3e6yc&amp;q=XJSE%3aSTXIFR&amp;form=skydnc</v>
    <v>Learn more on Bing</v>
  </rv>
  <rv s="1">
    <v>en-GB</v>
    <v>c3e6yc</v>
    <v>268435456</v>
    <v>1</v>
    <v>Powered by Refinitiv</v>
    <v>0</v>
    <v>Satrix Gl InfrastructureFdrETF (XJSE:STXIFR)</v>
    <v>2</v>
    <v>3</v>
    <v>Finance</v>
    <v>4</v>
    <v>6608</v>
    <v>5800</v>
    <v>-6</v>
    <v>-9.699000000000001E-4</v>
    <v>ZAc</v>
    <v>Johannesburg Stock Exchange</v>
    <v>XJSE</v>
    <v>7.8000000000000005E-3</v>
    <v>6196</v>
    <v>ETF</v>
    <v>45975.617361111108</v>
    <v>13</v>
    <v>6151</v>
    <v>657742263</v>
    <v>Satrix Gl InfrastructureFdrETF</v>
    <v>6186</v>
    <v>6186</v>
    <v>6180</v>
    <v>STXIFR</v>
    <v>Satrix Gl InfrastructureFdrETF (XJSE:STXIFR)</v>
    <v>19193</v>
  </rv>
  <rv s="2">
    <v>14</v>
  </rv>
  <rv s="0">
    <v>https://www.bing.com/financeapi/forcetrigger?t=bnw3bh&amp;q=XJSE%3aSTXMMT&amp;form=skydnc</v>
    <v>Learn more on Bing</v>
  </rv>
  <rv s="1">
    <v>en-GB</v>
    <v>bnw3bh</v>
    <v>268435456</v>
    <v>1</v>
    <v>Powered by Refinitiv</v>
    <v>0</v>
    <v>Satrix Momentum ETF (XJSE:STXMMT)</v>
    <v>2</v>
    <v>3</v>
    <v>Finance</v>
    <v>4</v>
    <v>1942</v>
    <v>1300</v>
    <v>-61</v>
    <v>-3.1937E-2</v>
    <v>ZAc</v>
    <v>Johannesburg Stock Exchange</v>
    <v>XJSE</v>
    <v>4.0000000000000001E-3</v>
    <v>1882</v>
    <v>ETF</v>
    <v>45975.6875</v>
    <v>16</v>
    <v>1849</v>
    <v>191279921.30000001</v>
    <v>Satrix Momentum ETF</v>
    <v>1882</v>
    <v>1910</v>
    <v>1849</v>
    <v>STXMMT</v>
    <v>Satrix Momentum ETF (XJSE:STXMMT)</v>
    <v>4307</v>
  </rv>
  <rv s="2">
    <v>17</v>
  </rv>
  <rv s="0">
    <v>https://www.bing.com/financeapi/forcetrigger?t=axva6h&amp;q=XJSE%3aSYG500&amp;form=skydnc</v>
    <v>Learn more on Bing</v>
  </rv>
  <rv s="1">
    <v>en-GB</v>
    <v>axva6h</v>
    <v>268435456</v>
    <v>1</v>
    <v>Powered by Refinitiv</v>
    <v>0</v>
    <v>Sygnia Itrix S&amp;P 500 ETF (XJSE:SYG500)</v>
    <v>2</v>
    <v>3</v>
    <v>Finance</v>
    <v>4</v>
    <v>12592</v>
    <v>9386</v>
    <v>-177</v>
    <v>-1.5132000000000001E-2</v>
    <v>ZAc</v>
    <v>Johannesburg Stock Exchange</v>
    <v>XJSE</v>
    <v>2E-3</v>
    <v>11678</v>
    <v>ETF</v>
    <v>45975.6875</v>
    <v>19</v>
    <v>11350</v>
    <v>7392340480.5299997</v>
    <v>Sygnia Itrix S&amp;P 500 ETF</v>
    <v>11678</v>
    <v>11697</v>
    <v>11520</v>
    <v>SYG500</v>
    <v>Sygnia Itrix S&amp;P 500 ETF (XJSE:SYG500)</v>
    <v>204667</v>
  </rv>
  <rv s="2">
    <v>20</v>
  </rv>
  <rv s="0">
    <v>https://www.bing.com/financeapi/forcetrigger?t=am3su2&amp;q=XJSE%3aFNBINF&amp;form=skydnc</v>
    <v>Learn more on Bing</v>
  </rv>
  <rv s="1">
    <v>en-GB</v>
    <v>am3su2</v>
    <v>268435456</v>
    <v>1</v>
    <v>Powered by Refinitiv</v>
    <v>0</v>
    <v>FNB Inflation Bond ETF (XJSE:FNBINF)</v>
    <v>2</v>
    <v>3</v>
    <v>Finance</v>
    <v>4</v>
    <v>2658</v>
    <v>2377</v>
    <v>63</v>
    <v>2.4277000000000003E-2</v>
    <v>ZAc</v>
    <v>Johannesburg Stock Exchange</v>
    <v>XJSE</v>
    <v>2.2000000000000001E-3</v>
    <v>2658</v>
    <v>ETF</v>
    <v>45975.6875</v>
    <v>22</v>
    <v>2619</v>
    <v>453036725.19999999</v>
    <v>FNB Inflation Bond ETF</v>
    <v>2619</v>
    <v>2595</v>
    <v>2658</v>
    <v>FNBINF</v>
    <v>FNB Inflation Bond ETF (XJSE:FNBINF)</v>
    <v>22</v>
  </rv>
  <rv s="2">
    <v>23</v>
  </rv>
  <rv s="0">
    <v>https://www.bing.com/financeapi/forcetrigger?t=axva3m&amp;q=XJSE%3aSYGP&amp;form=skydnc</v>
    <v>Learn more on Bing</v>
  </rv>
  <rv s="1">
    <v>en-GB</v>
    <v>axva3m</v>
    <v>268435456</v>
    <v>1</v>
    <v>Powered by Refinitiv</v>
    <v>0</v>
    <v>Sygnia Itrix Gl Property ETF (XJSE:SYGP)</v>
    <v>2</v>
    <v>3</v>
    <v>Finance</v>
    <v>4</v>
    <v>5266</v>
    <v>4760</v>
    <v>23</v>
    <v>4.7390000000000002E-3</v>
    <v>ZAc</v>
    <v>Johannesburg Stock Exchange</v>
    <v>XJSE</v>
    <v>2.3999999999999998E-3</v>
    <v>4878</v>
    <v>ETF</v>
    <v>45975.6875</v>
    <v>25</v>
    <v>4852</v>
    <v>351376231.61000001</v>
    <v>Sygnia Itrix Gl Property ETF</v>
    <v>4878</v>
    <v>4853</v>
    <v>4876</v>
    <v>SYGP</v>
    <v>Sygnia Itrix Gl Property ETF (XJSE:SYGP)</v>
    <v>1388</v>
  </rv>
  <rv s="2">
    <v>26</v>
  </rv>
  <rv s="0">
    <v>https://www.bing.com/financeapi/forcetrigger?t=am4nmw&amp;q=XJSE%3aSTXPRO&amp;form=skydnc</v>
    <v>Learn more on Bing</v>
  </rv>
  <rv s="1">
    <v>en-GB</v>
    <v>am4nmw</v>
    <v>268435456</v>
    <v>1</v>
    <v>Powered by Refinitiv</v>
    <v>0</v>
    <v>Satrix Property ETF (XJSE:STXPRO)</v>
    <v>2</v>
    <v>3</v>
    <v>Finance</v>
    <v>4</v>
    <v>1389</v>
    <v>955</v>
    <v>-21</v>
    <v>-1.5262E-2</v>
    <v>ZAc</v>
    <v>Johannesburg Stock Exchange</v>
    <v>XJSE</v>
    <v>3.3E-3</v>
    <v>1388</v>
    <v>ETF</v>
    <v>45975.6875</v>
    <v>28</v>
    <v>1350</v>
    <v>622192414.89999998</v>
    <v>Satrix Property ETF</v>
    <v>1388</v>
    <v>1376</v>
    <v>1355</v>
    <v>STXPRO</v>
    <v>Satrix Property ETF (XJSE:STXPRO)</v>
    <v>73692</v>
  </rv>
  <rv s="2">
    <v>29</v>
  </rv>
  <rv s="0">
    <v>https://www.bing.com/financeapi/forcetrigger?t=c253xm&amp;q=XJSE%3aGLOBAL&amp;form=skydnc</v>
    <v>Learn more on Bing</v>
  </rv>
  <rv s="1">
    <v>en-GB</v>
    <v>c253xm</v>
    <v>268435456</v>
    <v>1</v>
    <v>Powered by Refinitiv</v>
    <v>0</v>
    <v>10X Total World Stk Feeder ETF (XJSE:GLOBAL)</v>
    <v>2</v>
    <v>3</v>
    <v>Finance</v>
    <v>4</v>
    <v>1880</v>
    <v>1410</v>
    <v>-14</v>
    <v>-8.182E-3</v>
    <v>ZAc</v>
    <v>Johannesburg Stock Exchange</v>
    <v>XJSE</v>
    <v>2.7000000000000001E-3</v>
    <v>1720</v>
    <v>ETF</v>
    <v>45975.6875</v>
    <v>31</v>
    <v>1685</v>
    <v>1939914078</v>
    <v>10X Total World Stk Feeder ETF</v>
    <v>1700</v>
    <v>1711</v>
    <v>1697</v>
    <v>GLOBAL</v>
    <v>10X Total World Stk Feeder ETF (XJSE:GLOBAL)</v>
    <v>537250</v>
  </rv>
  <rv s="2">
    <v>32</v>
  </rv>
  <rv s="4">
    <v>en-GB</v>
    <v>c7as4c</v>
    <v>268435456</v>
    <v>1</v>
    <v>Powered by Refinitiv</v>
    <v>9</v>
    <v>1nvest ICE US TrsShBdIdxFdrETF (XJSE:ETFUSD)</v>
    <v>6</v>
    <v>3</v>
    <v>Finance</v>
    <v>4</v>
    <v>1999</v>
    <v>1670</v>
    <v>16</v>
    <v>9.4559999999999991E-3</v>
    <v>ZAc</v>
    <v>Johannesburg Stock Exchange</v>
    <v>XJSE</v>
    <v>2.5999999999999999E-3</v>
    <v>1709</v>
    <v>ETF</v>
    <v>45975.6875</v>
    <v>1670</v>
    <v>1096717782.46</v>
    <v>1nvest ICE US TrsShBdIdxFdrETF</v>
    <v>1670</v>
    <v>1692</v>
    <v>1708</v>
    <v>ETFUSD</v>
    <v>1nvest ICE US TrsShBdIdxFdrETF (XJSE:ETFUSD)</v>
    <v>25071</v>
  </rv>
  <rv s="2">
    <v>34</v>
  </rv>
  <rv s="4">
    <v>en-GB</v>
    <v>ccmxpr</v>
    <v>268435456</v>
    <v>1</v>
    <v>Powered by Refinitiv</v>
    <v>9</v>
    <v>Satrix JSE Global Equity ETF (XJSE:STXJGE)</v>
    <v>6</v>
    <v>3</v>
    <v>Finance</v>
    <v>4</v>
    <v>10022</v>
    <v>7039</v>
    <v>-182</v>
    <v>-1.9060000000000001E-2</v>
    <v>ZAc</v>
    <v>Johannesburg Stock Exchange</v>
    <v>XJSE</v>
    <v>1.5E-3</v>
    <v>10022</v>
    <v>ETF</v>
    <v>45975.6875</v>
    <v>9367</v>
    <v>132581643.5</v>
    <v>Satrix JSE Global Equity ETF</v>
    <v>10022</v>
    <v>9549</v>
    <v>9367</v>
    <v>STXJGE</v>
    <v>Satrix JSE Global Equity ETF (XJSE:STXJGE)</v>
    <v>2403</v>
  </rv>
  <rv s="2">
    <v>36</v>
  </rv>
  <rv s="0">
    <v>https://www.bing.com/financeapi/forcetrigger?t=am45a2&amp;q=XJSE%3aGLD&amp;form=skydnc</v>
    <v>Learn more on Bing</v>
  </rv>
  <rv s="1">
    <v>en-GB</v>
    <v>am45a2</v>
    <v>268435456</v>
    <v>1</v>
    <v>Powered by Refinitiv</v>
    <v>0</v>
    <v>NewGold ETF (XJSE:GLD)</v>
    <v>2</v>
    <v>3</v>
    <v>Finance</v>
    <v>4</v>
    <v>71001</v>
    <v>43078</v>
    <v>-1283</v>
    <v>-1.9467999999999999E-2</v>
    <v>ZAc</v>
    <v>Johannesburg Stock Exchange</v>
    <v>XJSE</v>
    <v>3.0000000000000001E-3</v>
    <v>66223</v>
    <v>ETF</v>
    <v>45975.6875</v>
    <v>38</v>
    <v>64042</v>
    <v>37963383820</v>
    <v>NewGold ETF</v>
    <v>65903</v>
    <v>65903</v>
    <v>64620</v>
    <v>GLD</v>
    <v>NewGold ETF (XJSE:GLD)</v>
    <v>99557</v>
  </rv>
  <rv s="2">
    <v>39</v>
  </rv>
  <rv s="0">
    <v>https://www.bing.com/financeapi/forcetrigger?t=bomvhw&amp;q=XJSE%3aNEWSLV&amp;form=skydnc</v>
    <v>Learn more on Bing</v>
  </rv>
  <rv s="5">
    <v>en-GB</v>
    <v>bomvhw</v>
    <v>268435456</v>
    <v>1</v>
    <v>Powered by Refinitiv</v>
    <v>10</v>
    <v>Absa Capital Ltd (XJSE:NEWSLV)</v>
    <v>11</v>
    <v>12</v>
    <v>Finance</v>
    <v>4</v>
    <v>940</v>
    <v>500</v>
    <v>-24</v>
    <v>-2.8169E-2</v>
    <v>ZAc</v>
    <v>Johannesburg Stock Exchange</v>
    <v>XJSE</v>
    <v>XJSE</v>
    <v>180 Commissioner Street Absa Towers, North Johannesburg, 2000 ZA</v>
    <v>859</v>
    <v>Stock</v>
    <v>45975.6875</v>
    <v>41</v>
    <v>819</v>
    <v>Absa Capital Ltd</v>
    <v>Absa Capital Ltd</v>
    <v>850</v>
    <v>852</v>
    <v>828</v>
    <v>NEWSLV</v>
    <v>Absa Capital Ltd (XJSE:NEWSLV)</v>
    <v>583216</v>
  </rv>
  <rv s="2">
    <v>42</v>
  </rv>
  <rv s="0">
    <v>https://www.bing.com/financeapi/forcetrigger?t=am4him&amp;q=XJSE%3aPPE&amp;form=skydnc</v>
    <v>Learn more on Bing</v>
  </rv>
  <rv s="6">
    <v>en-GB</v>
    <v>am4him</v>
    <v>268435456</v>
    <v>1</v>
    <v>Powered by Refinitiv</v>
    <v>13</v>
    <v>PURPLE GROUP LIMITED (XJSE:PPE)</v>
    <v>11</v>
    <v>14</v>
    <v>Finance</v>
    <v>4</v>
    <v>274</v>
    <v>92</v>
    <v>0.64859999999999995</v>
    <v>-7</v>
    <v>-3.0701999999999997E-2</v>
    <v>ZAc</v>
    <v>Purple Group Limited is a South Africa-based financial services company. The Company has subsidiaries that operate in trading, investing, and asset management. Its segments include GT247.com and Emperor Asset Management (EAM), Easy Group, and Head Office and Investments. The GT247.com and EAM segments represent the derivatives trading and asset management operations of the Company. These two businesses operate largely off the same centralized resource base of the Company and GT247.com generates a portion of its revenue from services performed by Emperor clients. The Easy Group segment includes the operations of the EasyEquities investment platform, EasyProperties, EasyCrypto, RISE, Easy ETFs and EasyEquities Australia. Its subsidiaries include First World Trader Proprietary Limited, GT247 Proprietary Limited, and Emperor Asset Management Proprietary Limited, among others.</v>
    <v>13</v>
    <v>Johannesburg Stock Exchange</v>
    <v>XJSE</v>
    <v>XJSE</v>
    <v>WeWork, The Link, 173 Oxford Rd, Rosebank, JOHANNESBURG, GAUTENG, 2196 ZA</v>
    <v>230</v>
    <v>Investment Banking &amp; Investment Services</v>
    <v>Stock</v>
    <v>45975.6875</v>
    <v>44</v>
    <v>218</v>
    <v>3147128000</v>
    <v>PURPLE GROUP LIMITED</v>
    <v>PURPLE GROUP LIMITED</v>
    <v>225</v>
    <v>65.989999999999995</v>
    <v>228</v>
    <v>221</v>
    <v>1424040000</v>
    <v>PPE</v>
    <v>PURPLE GROUP LIMITED (XJSE:PPE)</v>
    <v>1191645</v>
    <v>1143590</v>
    <v>1998</v>
  </rv>
  <rv s="2">
    <v>45</v>
  </rv>
  <rv s="0">
    <v>https://www.bing.com/financeapi/forcetrigger?t=am4ez2&amp;q=XJSE%3aNPN&amp;form=skydnc</v>
    <v>Learn more on Bing</v>
  </rv>
  <rv s="7">
    <v>en-GB</v>
    <v>am4ez2</v>
    <v>268435456</v>
    <v>1</v>
    <v>Powered by Refinitiv</v>
    <v>15</v>
    <v>NASPERS LIMITED (XJSE:NPN)</v>
    <v>11</v>
    <v>16</v>
    <v>Finance</v>
    <v>4</v>
    <v>131144</v>
    <v>70813</v>
    <v>0.75029999999999997</v>
    <v>-5105</v>
    <v>-4.0164999999999999E-2</v>
    <v>ZAc</v>
    <v>Naspers Limited is a global consumer Internet company. The Company, through its subsidiary Prosus N.V. (Prosus), operates and invests globally in markets with long-term growth potential, building consumer Internet companies that empower people and enrich communities. The Company’s segments include Food Delivery, Classifieds, Payments and Fintech, Edtech, Etail, Other e-commerce: Ventures, Media24, and Social and Internet platforms. Its portfolio of food-delivery businesses allows customers to order their favorite food online and via apps to be conveniently delivered wherever they are. Prosus holds an investment in Tencent, China’s used Internet services platform. Media24 is a print and digital media group with interests in digital media and services, newspapers, magazines, e-commerce, book publishing and media logistics. The Company includes some of the local consumer Internet companies in approximately 100 countries, spanning the Americas to Asia, Europe to South Africa.</v>
    <v>27010</v>
    <v>Johannesburg Stock Exchange</v>
    <v>XJSE</v>
    <v>XJSE</v>
    <v>Naspers Centre Po Box 2271, 8000, CAPE TOWN, WESTERN CAPE, 00000 ZA</v>
    <v>126199</v>
    <v>Software &amp; IT Services</v>
    <v>Stock</v>
    <v>45975.6875</v>
    <v>47</v>
    <v>121350</v>
    <v>955936400000</v>
    <v>NASPERS LIMITED</v>
    <v>NASPERS LIMITED</v>
    <v>123954</v>
    <v>127100</v>
    <v>121995</v>
    <v>783586500</v>
    <v>NPN</v>
    <v>NASPERS LIMITED (XJSE:NPN)</v>
    <v>1475213</v>
    <v>1283340</v>
    <v>1925</v>
  </rv>
  <rv s="2">
    <v>48</v>
  </rv>
  <rv s="0">
    <v>https://www.bing.com/financeapi/forcetrigger?t=am3www&amp;q=XJSE%3aCPI&amp;form=skydnc</v>
    <v>Learn more on Bing</v>
  </rv>
  <rv s="7">
    <v>en-GB</v>
    <v>am3www</v>
    <v>268435456</v>
    <v>1</v>
    <v>Powered by Refinitiv</v>
    <v>15</v>
    <v>CAPITEC BANK HOLDINGS LIMITED (XJSE:CPI)</v>
    <v>11</v>
    <v>16</v>
    <v>Finance</v>
    <v>4</v>
    <v>410308</v>
    <v>246986</v>
    <v>0.98050000000000004</v>
    <v>-2786</v>
    <v>-7.0020000000000004E-3</v>
    <v>ZAc</v>
    <v>Capitec Bank Holdings Limited is a South Africa-based company, which operates through its subsidiaries, Capitec Bank Limited (the bank), Capitec Ins Proprietary Limited and Capitec Life Limited. The Company’s segments include Personal banking, Business banking, Insurance, and AvaFin. The Personal banking segment includes transactional banking services; loan products that are granted to Personal banking clients, which includes loans, credit cards and access facilities; and flexible, fixed, and tax-free savings. The Business banking segment includes loan products that are granted to business banking clients, such as term loans, overdrafts, instalment sales, leases and credit cards; call and notice deposits; treasury products, which include foreign exchange spot trades and foreign exchange forward contracts. The Insurance segment provides long-term insurance products to retail bank clients. The AvaFin segment includes short-term loan products, credit line products, and instalment loans.</v>
    <v>17188</v>
    <v>Johannesburg Stock Exchange</v>
    <v>XJSE</v>
    <v>XJSE</v>
    <v>5 Neutron Road, Techno Park, STELLENBOSCH, WESTERN CAPE, 7600 ZA</v>
    <v>397195</v>
    <v>Banking Services</v>
    <v>Stock</v>
    <v>45975.6875</v>
    <v>50</v>
    <v>388504</v>
    <v>458780400000</v>
    <v>CAPITEC BANK HOLDINGS LIMITED</v>
    <v>CAPITEC BANK HOLDINGS LIMITED</v>
    <v>389000</v>
    <v>397903</v>
    <v>395117</v>
    <v>116563500</v>
    <v>CPI</v>
    <v>CAPITEC BANK HOLDINGS LIMITED (XJSE:CPI)</v>
    <v>161462</v>
    <v>207990</v>
    <v>1999</v>
  </rv>
  <rv s="2">
    <v>51</v>
  </rv>
</rvData>
</file>

<file path=xl/richData/rdrichvaluestructure.xml><?xml version="1.0" encoding="utf-8"?>
<rvStructures xmlns="http://schemas.microsoft.com/office/spreadsheetml/2017/richdata" count="8">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Exchange" t="s"/>
    <k n="Exchange abbreviation" t="s"/>
    <k n="Expense ratio"/>
    <k n="High"/>
    <k n="Instrument type" t="s"/>
    <k n="Last trade time"/>
    <k n="LearnMoreOnLink" t="r"/>
    <k n="Low"/>
    <k n="Market cap"/>
    <k n="Name" t="s"/>
    <k n="Open"/>
    <k n="Previous close"/>
    <k n="Price"/>
    <k n="Ticker symbol" t="s"/>
    <k n="UniqueName" t="s"/>
    <k n="Volume"/>
  </s>
  <s t="_linkedentity">
    <k n="%cvi" t="r"/>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Exchange" t="s"/>
    <k n="Exchange abbreviation" t="s"/>
    <k n="Expense ratio"/>
    <k n="High"/>
    <k n="Instrument type" t="s"/>
    <k n="Last trade time"/>
    <k n="Low"/>
    <k n="Market cap"/>
    <k n="Name" t="s"/>
    <k n="Open"/>
    <k n="Previous close"/>
    <k n="Price"/>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Exchange" t="s"/>
    <k n="Exchange abbreviation" t="s"/>
    <k n="ExchangeID" t="s"/>
    <k n="Headquarters" t="s"/>
    <k n="High"/>
    <k n="Instrument type" t="s"/>
    <k n="Last trade time"/>
    <k n="LearnMoreOnLink" t="r"/>
    <k n="Low"/>
    <k n="Name" t="s"/>
    <k n="Official name" t="s"/>
    <k n="Open"/>
    <k n="Previous close"/>
    <k n="Price"/>
    <k n="Ticker symbol" t="s"/>
    <k n="UniqueName" t="s"/>
    <k n="Volume"/>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6">
    <a count="32">
      <v t="s">%EntityServiceId</v>
      <v t="s">_Format</v>
      <v t="s">%IsRefreshable</v>
      <v t="s">%EntityCulture</v>
      <v t="s">%EntityId</v>
      <v t="s">_Icon</v>
      <v t="s">_Display</v>
      <v t="s">Name</v>
      <v t="s">_SubLabel</v>
      <v t="s">Price</v>
      <v t="s">Exchange</v>
      <v t="s">Last trade time</v>
      <v t="s">Ticker symbol</v>
      <v t="s">Exchange abbreviation</v>
      <v t="s">Change</v>
      <v t="s">Expense ratio</v>
      <v t="s">Change (%)</v>
      <v t="s">Currency</v>
      <v t="s">Previous close</v>
      <v t="s">Open</v>
      <v t="s">High</v>
      <v t="s">Low</v>
      <v t="s">52 week high</v>
      <v t="s">52 week low</v>
      <v t="s">Volume</v>
      <v t="s">Market cap</v>
      <v t="s">Instrument type</v>
      <v t="s">_Flags</v>
      <v t="s">UniqueName</v>
      <v t="s">_DisplayString</v>
      <v t="s">LearnMoreOnLink</v>
      <v t="s">%ProviderInfo</v>
    </a>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31">
      <v t="s">%EntityServiceId</v>
      <v t="s">_Format</v>
      <v t="s">%IsRefreshable</v>
      <v t="s">%EntityCulture</v>
      <v t="s">%EntityId</v>
      <v t="s">_Icon</v>
      <v t="s">_Display</v>
      <v t="s">Name</v>
      <v t="s">_SubLabel</v>
      <v t="s">Price</v>
      <v t="s">Exchange</v>
      <v t="s">Last trade time</v>
      <v t="s">Ticker symbol</v>
      <v t="s">Exchange abbreviation</v>
      <v t="s">Change</v>
      <v t="s">Expense ratio</v>
      <v t="s">Change (%)</v>
      <v t="s">Currency</v>
      <v t="s">Previous close</v>
      <v t="s">Open</v>
      <v t="s">High</v>
      <v t="s">Low</v>
      <v t="s">52 week high</v>
      <v t="s">52 week low</v>
      <v t="s">Volume</v>
      <v t="s">Market cap</v>
      <v t="s">Instrument type</v>
      <v t="s">_Flags</v>
      <v t="s">UniqueName</v>
      <v t="s">_DisplayString</v>
      <v t="s">%ProviderInfo</v>
    </a>
    <a count="3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Headquarters</v>
      <v t="s">Instrument type</v>
      <v t="s">_Flags</v>
      <v t="s">UniqueName</v>
      <v t="s">_DisplayString</v>
      <v t="s">LearnMoreOnLink</v>
      <v t="s">ExchangeID</v>
      <v t="s">%ProviderInfo</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spbArrays>
  <spbData count="17">
    <spb s="0">
      <v>0</v>
      <v>Name</v>
      <v>LearnMoreOnLink</v>
    </spb>
    <spb s="1">
      <v>0</v>
      <v>0</v>
      <v>0</v>
    </spb>
    <spb s="2">
      <v>1</v>
      <v>1</v>
      <v>1</v>
    </spb>
    <spb s="3">
      <v>1</v>
      <v>1</v>
      <v>2</v>
      <v>1</v>
      <v>1</v>
      <v>1</v>
      <v>3</v>
      <v>4</v>
      <v>5</v>
      <v>1</v>
      <v>1</v>
      <v>4</v>
      <v>1</v>
      <v>6</v>
      <v>7</v>
    </spb>
    <spb s="4">
      <v>Delayed 30 minutes</v>
      <v>from previous close</v>
      <v>from previous close</v>
      <v>GMT</v>
    </spb>
    <spb s="5">
      <v>1</v>
      <v>Name</v>
    </spb>
    <spb s="6">
      <v>1</v>
      <v>1</v>
    </spb>
    <spb s="7">
      <v>8</v>
      <v>8</v>
      <v>2</v>
      <v>8</v>
      <v>8</v>
      <v>8</v>
      <v>4</v>
      <v>8</v>
      <v>8</v>
      <v>8</v>
      <v>6</v>
      <v>7</v>
    </spb>
    <spb s="8">
      <v>GMT</v>
    </spb>
    <spb s="5">
      <v>2</v>
      <v>Name</v>
    </spb>
    <spb s="0">
      <v>3</v>
      <v>Name</v>
      <v>LearnMoreOnLink</v>
    </spb>
    <spb s="9">
      <v>1</v>
      <v>1</v>
      <v>1</v>
      <v>1</v>
    </spb>
    <spb s="10">
      <v>1</v>
      <v>1</v>
      <v>2</v>
      <v>1</v>
      <v>1</v>
      <v>1</v>
      <v>3</v>
      <v>4</v>
      <v>1</v>
      <v>1</v>
      <v>1</v>
      <v>6</v>
      <v>7</v>
    </spb>
    <spb s="0">
      <v>4</v>
      <v>Name</v>
      <v>LearnMoreOnLink</v>
    </spb>
    <spb s="11">
      <v>1</v>
      <v>9</v>
      <v>9</v>
      <v>1</v>
      <v>2</v>
      <v>1</v>
      <v>1</v>
      <v>1</v>
      <v>3</v>
      <v>3</v>
      <v>4</v>
      <v>10</v>
      <v>1</v>
      <v>1</v>
      <v>1</v>
      <v>3</v>
      <v>6</v>
      <v>11</v>
      <v>7</v>
      <v>3</v>
    </spb>
    <spb s="0">
      <v>5</v>
      <v>Name</v>
      <v>LearnMoreOnLink</v>
    </spb>
    <spb s="12">
      <v>1</v>
      <v>9</v>
      <v>1</v>
      <v>2</v>
      <v>1</v>
      <v>1</v>
      <v>1</v>
      <v>3</v>
      <v>3</v>
      <v>4</v>
      <v>10</v>
      <v>1</v>
      <v>1</v>
      <v>1</v>
      <v>3</v>
      <v>6</v>
      <v>11</v>
      <v>7</v>
      <v>3</v>
    </spb>
  </spbData>
</supportingPropertyBags>
</file>

<file path=xl/richData/rdsupportingpropertybagstructure.xml><?xml version="1.0" encoding="utf-8"?>
<spbStructures xmlns="http://schemas.microsoft.com/office/spreadsheetml/2017/richdata2" count="13">
  <s>
    <k n="^Order" t="spba"/>
    <k n="TitleProperty" t="s"/>
    <k n="SubTitleProperty" t="s"/>
  </s>
  <s>
    <k n="ShowInCardView" t="b"/>
    <k n="ShowInDotNotation" t="b"/>
    <k n="ShowInAutoComplete" t="b"/>
  </s>
  <s>
    <k n="UniqueName" t="spb"/>
    <k n="`%ProviderInfo" t="spb"/>
    <k n="LearnMoreOnLink" t="spb"/>
  </s>
  <s>
    <k n="Low" t="i"/>
    <k n="High" t="i"/>
    <k n="Name" t="i"/>
    <k n="Open" t="i"/>
    <k n="Price" t="i"/>
    <k n="Change" t="i"/>
    <k n="Volume" t="i"/>
    <k n="Change (%)" t="i"/>
    <k n="Market cap" t="i"/>
    <k n="52 week low" t="i"/>
    <k n="52 week high" t="i"/>
    <k n="Expense ratio" t="i"/>
    <k n="Previous close" t="i"/>
    <k n="Last trade time" t="i"/>
    <k n="`%EntityServiceId" t="i"/>
  </s>
  <s>
    <k n="Price" t="s"/>
    <k n="Change" t="s"/>
    <k n="Change (%)" t="s"/>
    <k n="Last trade time" t="s"/>
  </s>
  <s>
    <k n="^Order" t="spba"/>
    <k n="TitleProperty" t="s"/>
  </s>
  <s>
    <k n="UniqueName" t="spb"/>
    <k n="`%ProviderInfo" t="spb"/>
  </s>
  <s>
    <k n="Low" t="i"/>
    <k n="High" t="i"/>
    <k n="Name" t="i"/>
    <k n="Open" t="i"/>
    <k n="Price" t="i"/>
    <k n="Change" t="i"/>
    <k n="Change (%)" t="i"/>
    <k n="52 week low" t="i"/>
    <k n="52 week high" t="i"/>
    <k n="Previous close" t="i"/>
    <k n="Last trade time" t="i"/>
    <k n="`%EntityServiceId" t="i"/>
  </s>
  <s>
    <k n="Last trade time" t="s"/>
  </s>
  <s>
    <k n="ExchangeID" t="spb"/>
    <k n="UniqueName" t="spb"/>
    <k n="`%ProviderInfo" t="spb"/>
    <k n="LearnMoreOnLink" t="spb"/>
  </s>
  <s>
    <k n="Low" t="i"/>
    <k n="High" t="i"/>
    <k n="Name" t="i"/>
    <k n="Open" t="i"/>
    <k n="Price" t="i"/>
    <k n="Change" t="i"/>
    <k n="Volume" t="i"/>
    <k n="Change (%)" t="i"/>
    <k n="52 week low" t="i"/>
    <k n="52 week high" t="i"/>
    <k n="Previous close" t="i"/>
    <k n="Last trade time" t="i"/>
    <k n="`%EntityServiceId" t="i"/>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9">
    <x:dxf>
      <x:numFmt numFmtId="2" formatCode="0.00"/>
    </x:dxf>
    <x:dxf>
      <x:numFmt numFmtId="35" formatCode="_-* #,##0.00_-;\-* #,##0.00_-;_-* &quot;-&quot;??_-;_-@_-"/>
    </x:dxf>
    <x:dxf>
      <x:numFmt numFmtId="27" formatCode="yyyy/mm/dd\ hh:mm"/>
    </x:dxf>
    <x:dxf>
      <x:numFmt numFmtId="14" formatCode="0.00%"/>
    </x:dxf>
    <x:dxf>
      <x:numFmt numFmtId="3" formatCode="#,##0"/>
    </x:dxf>
    <x:dxf>
      <x:numFmt numFmtId="33" formatCode="_-* #,##0_-;\-* #,##0_-;_-* &quot;-&quot;_-;_-@_-"/>
    </x:dxf>
    <x:dxf>
      <x:numFmt numFmtId="0" formatCode="General"/>
    </x:dxf>
    <x:dxf>
      <x:numFmt numFmtId="4" formatCode="#,##0.00"/>
    </x:dxf>
    <x:dxf>
      <x:numFmt numFmtId="1" formatCode="0"/>
    </x:dxf>
  </dxfs>
  <richProperties>
    <rPr n="NumberFormat" t="s"/>
    <rPr n="IsTitleField" t="b"/>
  </richProperties>
  <richStyles>
    <rSty dxfid="1">
      <rpv i="0">_(* #,##0.00_);_(* (#,##0.00);_(* "-"??_);_(@_)</rpv>
    </rSty>
    <rSty>
      <rpv i="1">1</rpv>
    </rSty>
    <rSty dxfid="4">
      <rpv i="0">#,##0</rpv>
    </rSty>
    <rSty dxfid="3"/>
    <rSty dxfid="5">
      <rpv i="0">_(* #,##0_);_(* (#,##0);_(* "-"_);_(@_)</rpv>
    </rSty>
    <rSty dxfid="2"/>
    <rSty dxfid="0">
      <rpv i="0">0.00</rpv>
    </rSty>
    <rSty dxfid="6">
      <rpv i="0">_-[$R-af-ZA]* #,##0.00_-;-[$R-af-ZA]* #,##0.00_-;_-[$R-af-ZA]* "-"??_-;_-@_-</rpv>
    </rSty>
    <rSty dxfid="7">
      <rpv i="0">#,##0.00</rpv>
    </rSty>
    <rSty dxfid="6">
      <rpv i="0">_-[$R-af-ZA]* #,##0_-;-[$R-af-ZA]* #,##0_-;_-[$R-af-ZA]* "-"_-;_-@_-</rpv>
    </rSty>
    <rSty dxfid="8">
      <rpv i="0">0</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74909B9-F88E-4224-BA23-5DAE060F6132}" name="SegmentLedger" displayName="SegmentLedger" ref="C3:R9" totalsRowShown="0" tableBorderDxfId="6">
  <autoFilter ref="C3:R9" xr:uid="{474909B9-F88E-4224-BA23-5DAE060F6132}"/>
  <tableColumns count="16">
    <tableColumn id="1" xr3:uid="{B9A97882-D686-4AEC-8040-E1AF466196B5}" name="Segment" dataDxfId="5"/>
    <tableColumn id="2" xr3:uid="{EBD01327-9581-41DF-AAA0-B47298D6EECA}" name="AccountAlias"/>
    <tableColumn id="3" xr3:uid="{4A9D723B-A319-4C62-BEA7-2078C803E717}" name="Bourse"/>
    <tableColumn id="4" xr3:uid="{3863A1B3-5245-4026-B6C8-3ED28451C5C3}" name="SettleDate"/>
    <tableColumn id="5" xr3:uid="{EA65F748-4B92-44C1-A32A-9AD557B18B81}" name="Type"/>
    <tableColumn id="6" xr3:uid="{6A9720FC-2249-4CB3-AB16-E380FA6BAE0C}" name="Quantity"/>
    <tableColumn id="7" xr3:uid="{EFF804E5-B61D-4271-AB7D-0FDA888627E8}" name="Symbol"/>
    <tableColumn id="8" xr3:uid="{26053B4E-826A-4370-B43B-53F503C605B3}" name="NetAmount"/>
    <tableColumn id="9" xr3:uid="{CCB28588-D2E1-4DF1-9DBD-7088351AD0C6}" name="Currency" dataDxfId="4"/>
    <tableColumn id="10" xr3:uid="{8B1F9FBF-81C5-495A-9FB7-227DD9ABE840}" name="SplitFactor" dataDxfId="3"/>
    <tableColumn id="11" xr3:uid="{4FCCD4A9-5BAE-4427-AEBC-7BDA90448A9A}" name="SplitComment"/>
    <tableColumn id="12" xr3:uid="{CADE2A2F-E8D3-4B39-9E9C-7E273DE2694E}" name="AdjQuantity" dataDxfId="2"/>
    <tableColumn id="13" xr3:uid="{DF6DA696-F78A-4300-81D6-668186593A74}" name="TradeDate" dataDxfId="1"/>
    <tableColumn id="14" xr3:uid="{75A2A3F7-F615-41F6-A453-C1ABF17B0DC8}" name="TradeId"/>
    <tableColumn id="15" xr3:uid="{C64E42E7-9F5E-451D-9235-9DC476665E47}" name="Price"/>
    <tableColumn id="16" xr3:uid="{46E52EB3-5458-4A87-9952-C0F8EAC3FA4C}" name="Commision" dataDxfId="0"/>
  </tableColumns>
  <tableStyleInfo name="TableStyleMedium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FF54A-B842-49BC-8FF8-7848AE6892AE}">
  <dimension ref="B1:M34"/>
  <sheetViews>
    <sheetView workbookViewId="0"/>
  </sheetViews>
  <sheetFormatPr defaultColWidth="13.140625" defaultRowHeight="15" x14ac:dyDescent="0.25"/>
  <cols>
    <col min="1" max="1" width="3.5703125" customWidth="1"/>
    <col min="3" max="3" width="38.42578125" bestFit="1" customWidth="1"/>
    <col min="4" max="4" width="23.42578125" bestFit="1" customWidth="1"/>
    <col min="5" max="5" width="3.42578125" customWidth="1"/>
    <col min="6" max="6" width="4.42578125" customWidth="1"/>
    <col min="9" max="9" width="10.85546875" bestFit="1" customWidth="1"/>
    <col min="10" max="10" width="10.140625" bestFit="1" customWidth="1"/>
    <col min="11" max="11" width="12.42578125" bestFit="1" customWidth="1"/>
    <col min="12" max="12" width="9.85546875" bestFit="1" customWidth="1"/>
    <col min="13" max="13" width="10.28515625" bestFit="1" customWidth="1"/>
  </cols>
  <sheetData>
    <row r="1" spans="2:13" ht="15.75" thickBot="1" x14ac:dyDescent="0.3"/>
    <row r="2" spans="2:13" ht="46.5" x14ac:dyDescent="0.7">
      <c r="B2" s="24"/>
      <c r="C2" s="25" t="s">
        <v>41</v>
      </c>
      <c r="D2" s="25" t="s">
        <v>38</v>
      </c>
      <c r="E2" s="26"/>
    </row>
    <row r="3" spans="2:13" ht="47.25" thickBot="1" x14ac:dyDescent="0.75">
      <c r="B3" s="27" t="s">
        <v>23</v>
      </c>
      <c r="C3" s="28">
        <f ca="1">SUM(K6:K10)</f>
        <v>144441.62</v>
      </c>
      <c r="D3" s="29">
        <f ca="1">SUM(L6:L10)/C3</f>
        <v>0.11587387347220286</v>
      </c>
      <c r="E3" s="2"/>
    </row>
    <row r="4" spans="2:13" ht="15.75" thickBot="1" x14ac:dyDescent="0.3">
      <c r="B4" s="12"/>
      <c r="C4" s="13"/>
      <c r="D4" s="13"/>
      <c r="E4" s="16"/>
      <c r="G4" s="48" t="s">
        <v>48</v>
      </c>
      <c r="H4" s="49"/>
      <c r="I4" s="49"/>
      <c r="J4" s="49"/>
      <c r="K4" s="49"/>
      <c r="L4" s="49"/>
      <c r="M4" s="50"/>
    </row>
    <row r="5" spans="2:13" ht="15.75" thickBot="1" x14ac:dyDescent="0.3">
      <c r="B5" s="38" t="s">
        <v>42</v>
      </c>
      <c r="C5" s="40">
        <f ca="1">C3/Listings!T4</f>
        <v>6423.0531839203131</v>
      </c>
      <c r="D5" s="13"/>
      <c r="E5" s="16"/>
      <c r="G5" s="6" t="str" cm="1">
        <f t="array" ref="G5:I10">_xlfn.GROUPBY(SegmentLedger[[#All],[Symbol]],_xlfn.HSTACK(SegmentLedger[[#All],[AdjQuantity]], SegmentLedger[[#All],[NetAmount]]),_xleta.SUM,3,0,1)</f>
        <v>Symbol</v>
      </c>
      <c r="H5" s="7" t="str">
        <v>AdjQuantity</v>
      </c>
      <c r="I5" s="8" t="str">
        <v>NetAmount</v>
      </c>
      <c r="J5" s="6" t="s">
        <v>36</v>
      </c>
      <c r="K5" s="7" t="s">
        <v>37</v>
      </c>
      <c r="L5" s="7" t="s">
        <v>39</v>
      </c>
      <c r="M5" s="8" t="s">
        <v>40</v>
      </c>
    </row>
    <row r="6" spans="2:13" ht="15.75" thickBot="1" x14ac:dyDescent="0.3">
      <c r="B6" s="34" t="s">
        <v>43</v>
      </c>
      <c r="C6" s="41">
        <f ca="1">C3/Listings!T5</f>
        <v>8437.8976761575395</v>
      </c>
      <c r="D6" s="18"/>
      <c r="E6" s="19"/>
      <c r="G6" s="12" t="str">
        <v>GLOBAL</v>
      </c>
      <c r="H6" s="13">
        <v>1337</v>
      </c>
      <c r="I6" s="46">
        <v>-20178.13</v>
      </c>
      <c r="J6" s="12">
        <f t="shared" ref="J6:J34" ca="1" si="0">IF(NOT(ISBLANK(G6)),VLOOKUP(G6,SecurityPrice,2,FALSE),"")</f>
        <v>16.97</v>
      </c>
      <c r="K6" s="30">
        <f ca="1">J6*H6</f>
        <v>22688.89</v>
      </c>
      <c r="L6" s="20">
        <f ca="1">K6+I6</f>
        <v>2510.7599999999984</v>
      </c>
      <c r="M6" s="45">
        <f ca="1">-L6/I6</f>
        <v>0.12442976628656859</v>
      </c>
    </row>
    <row r="7" spans="2:13" x14ac:dyDescent="0.25">
      <c r="G7" s="12" t="str">
        <v>NPN</v>
      </c>
      <c r="H7" s="13">
        <v>20</v>
      </c>
      <c r="I7" s="46">
        <v>-23840.34</v>
      </c>
      <c r="J7" s="12">
        <f t="shared" ca="1" si="0"/>
        <v>1219.95</v>
      </c>
      <c r="K7" s="30">
        <f t="shared" ref="K7:K10" ca="1" si="1">J7*H7</f>
        <v>24399</v>
      </c>
      <c r="L7" s="20">
        <f t="shared" ref="L7:L10" ca="1" si="2">K7+I7</f>
        <v>558.65999999999985</v>
      </c>
      <c r="M7" s="45">
        <f t="shared" ref="M7:M10" ca="1" si="3">-L7/I7</f>
        <v>2.3433390631173879E-2</v>
      </c>
    </row>
    <row r="8" spans="2:13" x14ac:dyDescent="0.25">
      <c r="G8" s="12" t="str">
        <v>STX40</v>
      </c>
      <c r="H8" s="13">
        <v>253</v>
      </c>
      <c r="I8" s="46">
        <v>-20196.25</v>
      </c>
      <c r="J8" s="12">
        <f t="shared" ca="1" si="0"/>
        <v>104.69</v>
      </c>
      <c r="K8" s="30">
        <f t="shared" ca="1" si="1"/>
        <v>26486.57</v>
      </c>
      <c r="L8" s="20">
        <f t="shared" ca="1" si="2"/>
        <v>6290.32</v>
      </c>
      <c r="M8" s="45">
        <f t="shared" ca="1" si="3"/>
        <v>0.31145980070557649</v>
      </c>
    </row>
    <row r="9" spans="2:13" x14ac:dyDescent="0.25">
      <c r="G9" s="12" t="str">
        <v>STXGOV</v>
      </c>
      <c r="H9" s="13">
        <v>5062</v>
      </c>
      <c r="I9" s="46">
        <v>-43149.06</v>
      </c>
      <c r="J9" s="12">
        <f t="shared" ca="1" si="0"/>
        <v>9.3800000000000008</v>
      </c>
      <c r="K9" s="30">
        <f t="shared" ca="1" si="1"/>
        <v>47481.560000000005</v>
      </c>
      <c r="L9" s="20">
        <f t="shared" ca="1" si="2"/>
        <v>4332.5000000000073</v>
      </c>
      <c r="M9" s="45">
        <f t="shared" ca="1" si="3"/>
        <v>0.10040774932292865</v>
      </c>
    </row>
    <row r="10" spans="2:13" x14ac:dyDescent="0.25">
      <c r="G10" s="12" t="str">
        <v>SYG500</v>
      </c>
      <c r="H10" s="13">
        <v>203</v>
      </c>
      <c r="I10" s="46">
        <v>-20340.830000000002</v>
      </c>
      <c r="J10" s="12">
        <f t="shared" ca="1" si="0"/>
        <v>115.2</v>
      </c>
      <c r="K10" s="30">
        <f t="shared" ca="1" si="1"/>
        <v>23385.600000000002</v>
      </c>
      <c r="L10" s="20">
        <f t="shared" ca="1" si="2"/>
        <v>3044.7700000000004</v>
      </c>
      <c r="M10" s="45">
        <f t="shared" ca="1" si="3"/>
        <v>0.1496875987853003</v>
      </c>
    </row>
    <row r="11" spans="2:13" x14ac:dyDescent="0.25">
      <c r="G11" s="12"/>
      <c r="H11" s="13"/>
      <c r="I11" s="16"/>
      <c r="J11" s="12" t="str">
        <f t="shared" si="0"/>
        <v/>
      </c>
      <c r="K11" s="13"/>
      <c r="L11" s="13"/>
      <c r="M11" s="16"/>
    </row>
    <row r="12" spans="2:13" x14ac:dyDescent="0.25">
      <c r="G12" s="12"/>
      <c r="H12" s="13"/>
      <c r="I12" s="16"/>
      <c r="J12" s="12" t="str">
        <f t="shared" si="0"/>
        <v/>
      </c>
      <c r="K12" s="13"/>
      <c r="L12" s="13"/>
      <c r="M12" s="16"/>
    </row>
    <row r="13" spans="2:13" x14ac:dyDescent="0.25">
      <c r="G13" s="12"/>
      <c r="H13" s="13"/>
      <c r="I13" s="16"/>
      <c r="J13" s="12" t="str">
        <f t="shared" si="0"/>
        <v/>
      </c>
      <c r="K13" s="13"/>
      <c r="L13" s="13"/>
      <c r="M13" s="16"/>
    </row>
    <row r="14" spans="2:13" x14ac:dyDescent="0.25">
      <c r="G14" s="12"/>
      <c r="H14" s="13"/>
      <c r="I14" s="16"/>
      <c r="J14" s="12" t="str">
        <f t="shared" si="0"/>
        <v/>
      </c>
      <c r="K14" s="13"/>
      <c r="L14" s="13"/>
      <c r="M14" s="16"/>
    </row>
    <row r="15" spans="2:13" x14ac:dyDescent="0.25">
      <c r="G15" s="12"/>
      <c r="H15" s="13"/>
      <c r="I15" s="16"/>
      <c r="J15" s="12" t="str">
        <f t="shared" si="0"/>
        <v/>
      </c>
      <c r="K15" s="13"/>
      <c r="L15" s="13"/>
      <c r="M15" s="16"/>
    </row>
    <row r="16" spans="2:13" x14ac:dyDescent="0.25">
      <c r="G16" s="12"/>
      <c r="H16" s="13"/>
      <c r="I16" s="16"/>
      <c r="J16" s="12" t="str">
        <f t="shared" si="0"/>
        <v/>
      </c>
      <c r="K16" s="13"/>
      <c r="L16" s="13"/>
      <c r="M16" s="16"/>
    </row>
    <row r="17" spans="7:13" x14ac:dyDescent="0.25">
      <c r="G17" s="12"/>
      <c r="H17" s="13"/>
      <c r="I17" s="16"/>
      <c r="J17" s="12" t="str">
        <f t="shared" si="0"/>
        <v/>
      </c>
      <c r="K17" s="13"/>
      <c r="L17" s="13"/>
      <c r="M17" s="16"/>
    </row>
    <row r="18" spans="7:13" x14ac:dyDescent="0.25">
      <c r="G18" s="12"/>
      <c r="H18" s="13"/>
      <c r="I18" s="16"/>
      <c r="J18" s="12" t="str">
        <f t="shared" si="0"/>
        <v/>
      </c>
      <c r="K18" s="13"/>
      <c r="L18" s="13"/>
      <c r="M18" s="16"/>
    </row>
    <row r="19" spans="7:13" x14ac:dyDescent="0.25">
      <c r="G19" s="12"/>
      <c r="H19" s="13"/>
      <c r="I19" s="16"/>
      <c r="J19" s="12" t="str">
        <f t="shared" si="0"/>
        <v/>
      </c>
      <c r="K19" s="13"/>
      <c r="L19" s="13"/>
      <c r="M19" s="16"/>
    </row>
    <row r="20" spans="7:13" x14ac:dyDescent="0.25">
      <c r="G20" s="12"/>
      <c r="H20" s="13"/>
      <c r="I20" s="16"/>
      <c r="J20" s="12" t="str">
        <f t="shared" si="0"/>
        <v/>
      </c>
      <c r="K20" s="13"/>
      <c r="L20" s="13"/>
      <c r="M20" s="16"/>
    </row>
    <row r="21" spans="7:13" x14ac:dyDescent="0.25">
      <c r="G21" s="12"/>
      <c r="H21" s="13"/>
      <c r="I21" s="16"/>
      <c r="J21" s="12" t="str">
        <f t="shared" si="0"/>
        <v/>
      </c>
      <c r="K21" s="13"/>
      <c r="L21" s="13"/>
      <c r="M21" s="16"/>
    </row>
    <row r="22" spans="7:13" x14ac:dyDescent="0.25">
      <c r="G22" s="12"/>
      <c r="H22" s="13"/>
      <c r="I22" s="16"/>
      <c r="J22" s="12" t="str">
        <f t="shared" si="0"/>
        <v/>
      </c>
      <c r="K22" s="13"/>
      <c r="L22" s="13"/>
      <c r="M22" s="16"/>
    </row>
    <row r="23" spans="7:13" x14ac:dyDescent="0.25">
      <c r="G23" s="12"/>
      <c r="H23" s="13"/>
      <c r="I23" s="16"/>
      <c r="J23" s="12" t="str">
        <f t="shared" si="0"/>
        <v/>
      </c>
      <c r="K23" s="13"/>
      <c r="L23" s="13"/>
      <c r="M23" s="16"/>
    </row>
    <row r="24" spans="7:13" x14ac:dyDescent="0.25">
      <c r="G24" s="12"/>
      <c r="H24" s="13"/>
      <c r="I24" s="16"/>
      <c r="J24" s="12" t="str">
        <f t="shared" si="0"/>
        <v/>
      </c>
      <c r="K24" s="13"/>
      <c r="L24" s="13"/>
      <c r="M24" s="16"/>
    </row>
    <row r="25" spans="7:13" x14ac:dyDescent="0.25">
      <c r="G25" s="12"/>
      <c r="H25" s="13"/>
      <c r="I25" s="16"/>
      <c r="J25" s="12" t="str">
        <f t="shared" si="0"/>
        <v/>
      </c>
      <c r="K25" s="13"/>
      <c r="L25" s="13"/>
      <c r="M25" s="16"/>
    </row>
    <row r="26" spans="7:13" x14ac:dyDescent="0.25">
      <c r="G26" s="12"/>
      <c r="H26" s="13"/>
      <c r="I26" s="16"/>
      <c r="J26" s="12" t="str">
        <f t="shared" si="0"/>
        <v/>
      </c>
      <c r="K26" s="13"/>
      <c r="L26" s="13"/>
      <c r="M26" s="16"/>
    </row>
    <row r="27" spans="7:13" x14ac:dyDescent="0.25">
      <c r="G27" s="12"/>
      <c r="H27" s="13"/>
      <c r="I27" s="16"/>
      <c r="J27" s="12" t="str">
        <f t="shared" si="0"/>
        <v/>
      </c>
      <c r="K27" s="13"/>
      <c r="L27" s="13"/>
      <c r="M27" s="16"/>
    </row>
    <row r="28" spans="7:13" x14ac:dyDescent="0.25">
      <c r="G28" s="12"/>
      <c r="H28" s="13"/>
      <c r="I28" s="16"/>
      <c r="J28" s="12" t="str">
        <f t="shared" si="0"/>
        <v/>
      </c>
      <c r="K28" s="13"/>
      <c r="L28" s="13"/>
      <c r="M28" s="16"/>
    </row>
    <row r="29" spans="7:13" x14ac:dyDescent="0.25">
      <c r="G29" s="12"/>
      <c r="H29" s="13"/>
      <c r="I29" s="16"/>
      <c r="J29" s="12" t="str">
        <f t="shared" si="0"/>
        <v/>
      </c>
      <c r="K29" s="13"/>
      <c r="L29" s="13"/>
      <c r="M29" s="16"/>
    </row>
    <row r="30" spans="7:13" x14ac:dyDescent="0.25">
      <c r="G30" s="12"/>
      <c r="H30" s="13"/>
      <c r="I30" s="16"/>
      <c r="J30" s="12" t="str">
        <f t="shared" si="0"/>
        <v/>
      </c>
      <c r="K30" s="13"/>
      <c r="L30" s="13"/>
      <c r="M30" s="16"/>
    </row>
    <row r="31" spans="7:13" x14ac:dyDescent="0.25">
      <c r="G31" s="12"/>
      <c r="H31" s="13"/>
      <c r="I31" s="16"/>
      <c r="J31" s="12" t="str">
        <f t="shared" si="0"/>
        <v/>
      </c>
      <c r="K31" s="13"/>
      <c r="L31" s="13"/>
      <c r="M31" s="16"/>
    </row>
    <row r="32" spans="7:13" x14ac:dyDescent="0.25">
      <c r="G32" s="12"/>
      <c r="H32" s="13"/>
      <c r="I32" s="16"/>
      <c r="J32" s="12" t="str">
        <f t="shared" si="0"/>
        <v/>
      </c>
      <c r="K32" s="13"/>
      <c r="L32" s="13"/>
      <c r="M32" s="16"/>
    </row>
    <row r="33" spans="7:13" x14ac:dyDescent="0.25">
      <c r="G33" s="12"/>
      <c r="H33" s="13"/>
      <c r="I33" s="16"/>
      <c r="J33" s="12" t="str">
        <f t="shared" si="0"/>
        <v/>
      </c>
      <c r="K33" s="13"/>
      <c r="L33" s="13"/>
      <c r="M33" s="16"/>
    </row>
    <row r="34" spans="7:13" ht="15.75" thickBot="1" x14ac:dyDescent="0.3">
      <c r="G34" s="17"/>
      <c r="H34" s="18"/>
      <c r="I34" s="19"/>
      <c r="J34" s="17" t="str">
        <f t="shared" si="0"/>
        <v/>
      </c>
      <c r="K34" s="18"/>
      <c r="L34" s="18"/>
      <c r="M34" s="19"/>
    </row>
  </sheetData>
  <mergeCells count="1">
    <mergeCell ref="G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1CBCA-87DE-4F60-A37F-F062A0DA4067}">
  <dimension ref="C1:R9"/>
  <sheetViews>
    <sheetView workbookViewId="0">
      <selection activeCell="G4" sqref="G4"/>
    </sheetView>
  </sheetViews>
  <sheetFormatPr defaultRowHeight="15" x14ac:dyDescent="0.25"/>
  <cols>
    <col min="1" max="1" width="3.7109375" customWidth="1"/>
    <col min="3" max="3" width="13.140625" bestFit="1" customWidth="1"/>
    <col min="4" max="4" width="14.7109375" customWidth="1"/>
    <col min="5" max="5" width="9.28515625" customWidth="1"/>
    <col min="6" max="6" width="11.85546875" customWidth="1"/>
    <col min="7" max="7" width="11.140625" customWidth="1"/>
    <col min="8" max="8" width="10.5703125" customWidth="1"/>
    <col min="9" max="9" width="9.5703125" customWidth="1"/>
    <col min="10" max="10" width="13" customWidth="1"/>
    <col min="11" max="11" width="10.85546875" customWidth="1"/>
    <col min="12" max="12" width="12.5703125" customWidth="1"/>
    <col min="13" max="13" width="18.5703125" bestFit="1" customWidth="1"/>
    <col min="14" max="14" width="13.42578125" customWidth="1"/>
    <col min="15" max="15" width="12.140625" customWidth="1"/>
    <col min="16" max="16" width="9.85546875" customWidth="1"/>
    <col min="17" max="17" width="7.5703125" customWidth="1"/>
    <col min="18" max="18" width="13.28515625" customWidth="1"/>
  </cols>
  <sheetData>
    <row r="1" spans="3:18" ht="15.75" thickBot="1" x14ac:dyDescent="0.3"/>
    <row r="2" spans="3:18" ht="15.75" thickBot="1" x14ac:dyDescent="0.3">
      <c r="C2" s="48" t="s">
        <v>35</v>
      </c>
      <c r="D2" s="49"/>
      <c r="E2" s="49"/>
      <c r="F2" s="49"/>
      <c r="G2" s="49"/>
      <c r="H2" s="49"/>
      <c r="I2" s="49"/>
      <c r="J2" s="49"/>
      <c r="K2" s="50"/>
      <c r="L2" s="48" t="s">
        <v>49</v>
      </c>
      <c r="M2" s="49"/>
      <c r="N2" s="50"/>
      <c r="O2" s="48" t="s">
        <v>34</v>
      </c>
      <c r="P2" s="49"/>
      <c r="Q2" s="49"/>
      <c r="R2" s="50"/>
    </row>
    <row r="3" spans="3:18" x14ac:dyDescent="0.25">
      <c r="C3" s="1" t="s">
        <v>12</v>
      </c>
      <c r="D3" t="s">
        <v>13</v>
      </c>
      <c r="E3" t="s">
        <v>1</v>
      </c>
      <c r="F3" t="s">
        <v>14</v>
      </c>
      <c r="G3" t="s">
        <v>7</v>
      </c>
      <c r="H3" t="s">
        <v>15</v>
      </c>
      <c r="I3" t="s">
        <v>2</v>
      </c>
      <c r="J3" t="s">
        <v>17</v>
      </c>
      <c r="K3" s="2" t="s">
        <v>4</v>
      </c>
      <c r="L3" s="1" t="s">
        <v>24</v>
      </c>
      <c r="M3" t="s">
        <v>25</v>
      </c>
      <c r="N3" s="2" t="s">
        <v>16</v>
      </c>
      <c r="O3" s="1" t="s">
        <v>26</v>
      </c>
      <c r="P3" t="s">
        <v>27</v>
      </c>
      <c r="Q3" t="s">
        <v>3</v>
      </c>
      <c r="R3" s="2" t="s">
        <v>28</v>
      </c>
    </row>
    <row r="4" spans="3:18" x14ac:dyDescent="0.25">
      <c r="C4" s="1" t="s">
        <v>18</v>
      </c>
      <c r="D4" t="s">
        <v>19</v>
      </c>
      <c r="E4" t="s">
        <v>20</v>
      </c>
      <c r="F4" s="21">
        <v>45573</v>
      </c>
      <c r="G4" t="s">
        <v>21</v>
      </c>
      <c r="H4">
        <v>253</v>
      </c>
      <c r="I4" t="s">
        <v>22</v>
      </c>
      <c r="J4" s="22">
        <v>-20196.25</v>
      </c>
      <c r="K4" s="2" t="s">
        <v>23</v>
      </c>
      <c r="L4" s="1">
        <v>1</v>
      </c>
      <c r="N4" s="2">
        <f>L4*H4</f>
        <v>253</v>
      </c>
      <c r="O4" s="1"/>
      <c r="R4" s="2"/>
    </row>
    <row r="5" spans="3:18" x14ac:dyDescent="0.25">
      <c r="C5" s="1" t="s">
        <v>18</v>
      </c>
      <c r="D5" t="s">
        <v>19</v>
      </c>
      <c r="E5" t="s">
        <v>20</v>
      </c>
      <c r="F5" s="21">
        <v>45573</v>
      </c>
      <c r="G5" t="s">
        <v>21</v>
      </c>
      <c r="H5">
        <v>2258</v>
      </c>
      <c r="I5" t="s">
        <v>29</v>
      </c>
      <c r="J5" s="22">
        <v>-20128.72</v>
      </c>
      <c r="K5" s="2" t="s">
        <v>23</v>
      </c>
      <c r="L5" s="1">
        <v>1</v>
      </c>
      <c r="N5" s="2">
        <f t="shared" ref="N5:N7" si="0">L5*H5</f>
        <v>2258</v>
      </c>
      <c r="O5" s="1"/>
      <c r="R5" s="2"/>
    </row>
    <row r="6" spans="3:18" x14ac:dyDescent="0.25">
      <c r="C6" s="1" t="s">
        <v>18</v>
      </c>
      <c r="D6" t="s">
        <v>19</v>
      </c>
      <c r="E6" t="s">
        <v>20</v>
      </c>
      <c r="F6" s="21">
        <v>45573</v>
      </c>
      <c r="G6" t="s">
        <v>21</v>
      </c>
      <c r="H6">
        <v>203</v>
      </c>
      <c r="I6" t="s">
        <v>30</v>
      </c>
      <c r="J6" s="22">
        <v>-20340.830000000002</v>
      </c>
      <c r="K6" s="2" t="s">
        <v>23</v>
      </c>
      <c r="L6" s="1">
        <v>1</v>
      </c>
      <c r="N6" s="2">
        <f t="shared" si="0"/>
        <v>203</v>
      </c>
      <c r="O6" s="1"/>
      <c r="R6" s="2"/>
    </row>
    <row r="7" spans="3:18" x14ac:dyDescent="0.25">
      <c r="C7" s="1" t="s">
        <v>18</v>
      </c>
      <c r="D7" t="s">
        <v>19</v>
      </c>
      <c r="E7" t="s">
        <v>20</v>
      </c>
      <c r="F7" s="21">
        <v>45573</v>
      </c>
      <c r="G7" t="s">
        <v>21</v>
      </c>
      <c r="H7">
        <v>1337</v>
      </c>
      <c r="I7" t="s">
        <v>31</v>
      </c>
      <c r="J7" s="22">
        <v>-20178.13</v>
      </c>
      <c r="K7" s="2" t="s">
        <v>23</v>
      </c>
      <c r="L7" s="1">
        <v>1</v>
      </c>
      <c r="N7" s="2">
        <f t="shared" si="0"/>
        <v>1337</v>
      </c>
      <c r="O7" s="1"/>
      <c r="R7" s="2"/>
    </row>
    <row r="8" spans="3:18" x14ac:dyDescent="0.25">
      <c r="C8" s="1" t="s">
        <v>18</v>
      </c>
      <c r="D8" t="s">
        <v>19</v>
      </c>
      <c r="E8" t="s">
        <v>20</v>
      </c>
      <c r="F8" s="21">
        <v>45770</v>
      </c>
      <c r="G8" t="s">
        <v>21</v>
      </c>
      <c r="H8">
        <v>2804</v>
      </c>
      <c r="I8" t="s">
        <v>29</v>
      </c>
      <c r="J8" s="22">
        <v>-23020.34</v>
      </c>
      <c r="K8" s="2" t="s">
        <v>23</v>
      </c>
      <c r="L8" s="1">
        <v>1</v>
      </c>
      <c r="N8" s="2">
        <f t="shared" ref="N8" si="1">L8*H8</f>
        <v>2804</v>
      </c>
      <c r="O8" s="1"/>
      <c r="R8" s="2"/>
    </row>
    <row r="9" spans="3:18" ht="15.75" thickBot="1" x14ac:dyDescent="0.3">
      <c r="C9" s="3" t="s">
        <v>18</v>
      </c>
      <c r="D9" s="4" t="s">
        <v>19</v>
      </c>
      <c r="E9" s="4" t="s">
        <v>20</v>
      </c>
      <c r="F9" s="47">
        <v>45919</v>
      </c>
      <c r="G9" s="4" t="s">
        <v>21</v>
      </c>
      <c r="H9" s="4">
        <v>4</v>
      </c>
      <c r="I9" s="4" t="s">
        <v>32</v>
      </c>
      <c r="J9" s="23">
        <v>-23840.34</v>
      </c>
      <c r="K9" s="5" t="s">
        <v>23</v>
      </c>
      <c r="L9" s="3">
        <v>5</v>
      </c>
      <c r="M9" s="4" t="s">
        <v>33</v>
      </c>
      <c r="N9" s="5">
        <f t="shared" ref="N9" si="2">L9*H9</f>
        <v>20</v>
      </c>
      <c r="O9" s="3"/>
      <c r="P9" s="4"/>
      <c r="Q9" s="4"/>
      <c r="R9" s="5"/>
    </row>
  </sheetData>
  <mergeCells count="3">
    <mergeCell ref="C2:K2"/>
    <mergeCell ref="L2:N2"/>
    <mergeCell ref="O2:R2"/>
  </mergeCells>
  <phoneticPr fontId="4"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97A01-D261-4368-8241-50DCA80061E8}">
  <dimension ref="C1:U34"/>
  <sheetViews>
    <sheetView tabSelected="1" workbookViewId="0"/>
  </sheetViews>
  <sheetFormatPr defaultRowHeight="15" x14ac:dyDescent="0.25"/>
  <cols>
    <col min="1" max="1" width="3.28515625" customWidth="1"/>
    <col min="3" max="3" width="43.7109375" bestFit="1" customWidth="1"/>
    <col min="4" max="4" width="7.140625" bestFit="1" customWidth="1"/>
    <col min="5" max="5" width="8" bestFit="1" customWidth="1"/>
    <col min="6" max="6" width="11.5703125" bestFit="1" customWidth="1"/>
    <col min="7" max="7" width="8.7109375" bestFit="1" customWidth="1"/>
    <col min="8" max="8" width="15.5703125" bestFit="1" customWidth="1"/>
    <col min="9" max="9" width="22.5703125" bestFit="1" customWidth="1"/>
    <col min="13" max="13" width="10.5703125" bestFit="1" customWidth="1"/>
    <col min="14" max="14" width="15.28515625" bestFit="1" customWidth="1"/>
    <col min="17" max="17" width="10.85546875" bestFit="1" customWidth="1"/>
    <col min="21" max="21" width="15.5703125" bestFit="1" customWidth="1"/>
  </cols>
  <sheetData>
    <row r="1" spans="3:21" ht="15.75" thickBot="1" x14ac:dyDescent="0.3"/>
    <row r="2" spans="3:21" ht="15.75" thickBot="1" x14ac:dyDescent="0.3">
      <c r="C2" s="48" t="s">
        <v>10</v>
      </c>
      <c r="D2" s="49"/>
      <c r="E2" s="49"/>
      <c r="F2" s="49"/>
      <c r="G2" s="49"/>
      <c r="H2" s="49"/>
      <c r="I2" s="49"/>
      <c r="J2" s="50"/>
      <c r="L2" s="48" t="s">
        <v>11</v>
      </c>
      <c r="M2" s="49"/>
      <c r="N2" s="50"/>
      <c r="Q2" s="48" t="s">
        <v>47</v>
      </c>
      <c r="R2" s="49"/>
      <c r="S2" s="49"/>
      <c r="T2" s="49"/>
      <c r="U2" s="50"/>
    </row>
    <row r="3" spans="3:21" ht="15.75" thickBot="1" x14ac:dyDescent="0.3">
      <c r="C3" s="9" t="s">
        <v>0</v>
      </c>
      <c r="D3" s="10" t="s">
        <v>1</v>
      </c>
      <c r="E3" s="10" t="s">
        <v>2</v>
      </c>
      <c r="F3" s="10" t="s">
        <v>3</v>
      </c>
      <c r="G3" s="10" t="s">
        <v>4</v>
      </c>
      <c r="H3" s="10" t="s">
        <v>5</v>
      </c>
      <c r="I3" s="10" t="s">
        <v>6</v>
      </c>
      <c r="J3" s="11" t="s">
        <v>7</v>
      </c>
      <c r="L3" s="9" t="s">
        <v>2</v>
      </c>
      <c r="M3" s="10" t="s">
        <v>8</v>
      </c>
      <c r="N3" s="11" t="s">
        <v>9</v>
      </c>
      <c r="Q3" s="42" t="s">
        <v>44</v>
      </c>
      <c r="R3" s="43" t="s">
        <v>45</v>
      </c>
      <c r="S3" s="43" t="s">
        <v>46</v>
      </c>
      <c r="T3" s="43" t="s">
        <v>3</v>
      </c>
      <c r="U3" s="44" t="s">
        <v>5</v>
      </c>
    </row>
    <row r="4" spans="3:21" x14ac:dyDescent="0.25">
      <c r="C4" s="12" t="e" vm="1">
        <v>#VALUE!</v>
      </c>
      <c r="D4" s="13" t="str" cm="1">
        <f t="array" aca="1" ref="D4" ca="1">_FV(C4,"Exchange abbreviation",TRUE)</f>
        <v>XJSE</v>
      </c>
      <c r="E4" s="13" t="str" cm="1">
        <f t="array" aca="1" ref="E4" ca="1">_FV(C4,"Ticker symbol",TRUE)</f>
        <v>STX40</v>
      </c>
      <c r="F4" s="14" cm="1">
        <f t="array" aca="1" ref="F4" ca="1">_FV(C4,"Price")</f>
        <v>10469</v>
      </c>
      <c r="G4" s="13" t="str" cm="1">
        <f t="array" aca="1" ref="G4" ca="1">_FV(C4,"Currency")</f>
        <v>ZAc</v>
      </c>
      <c r="H4" s="15" cm="1">
        <f t="array" aca="1" ref="H4" ca="1">_FV(C4,"Last trade time",TRUE)</f>
        <v>45975.6875</v>
      </c>
      <c r="I4" s="13" t="str" cm="1">
        <f t="array" aca="1" ref="I4" ca="1">_FV(C4,"Name")</f>
        <v>Satrix 40 ETF</v>
      </c>
      <c r="J4" s="16" t="str" cm="1">
        <f t="array" aca="1" ref="J4" ca="1">_FV(C4,"Instrument type",TRUE)</f>
        <v>ETF</v>
      </c>
      <c r="L4" s="12" t="str">
        <f ca="1">E4</f>
        <v>STX40</v>
      </c>
      <c r="M4" s="20">
        <f ca="1">F4*N4</f>
        <v>104.69</v>
      </c>
      <c r="N4" s="16">
        <f ca="1">IF(EXACT("ZAc",G4),0.01,1)</f>
        <v>0.01</v>
      </c>
      <c r="Q4" s="39" t="e" vm="2">
        <v>#VALUE!</v>
      </c>
      <c r="R4" s="31" t="str" cm="1">
        <f t="array" aca="1" ref="R4" ca="1">_FV(Q4,"From currency",TRUE)</f>
        <v>GBP</v>
      </c>
      <c r="S4" s="31" t="str" cm="1">
        <f t="array" aca="1" ref="S4" ca="1">_FV(Q4,"Ticker symbol",TRUE)</f>
        <v>GBPZAR</v>
      </c>
      <c r="T4" s="32" cm="1">
        <f t="array" aca="1" ref="T4" ca="1">_FV(Q4,"Price")</f>
        <v>22.488</v>
      </c>
      <c r="U4" s="33" cm="1">
        <f t="array" aca="1" ref="U4" ca="1">_FV(Q4,"Last trade time",TRUE)</f>
        <v>45978.258912037039</v>
      </c>
    </row>
    <row r="5" spans="3:21" ht="15.75" thickBot="1" x14ac:dyDescent="0.3">
      <c r="C5" s="12" t="e" vm="3">
        <v>#VALUE!</v>
      </c>
      <c r="D5" s="13" t="str" cm="1">
        <f t="array" aca="1" ref="D5" ca="1">_FV(C5,"Exchange abbreviation",TRUE)</f>
        <v>XJSE</v>
      </c>
      <c r="E5" s="13" t="str" cm="1">
        <f t="array" aca="1" ref="E5" ca="1">_FV(C5,"Ticker symbol",TRUE)</f>
        <v>STXGOV</v>
      </c>
      <c r="F5" s="14" cm="1">
        <f t="array" aca="1" ref="F5" ca="1">_FV(C5,"Price")</f>
        <v>938</v>
      </c>
      <c r="G5" s="13" t="str" cm="1">
        <f t="array" aca="1" ref="G5" ca="1">_FV(C5,"Currency")</f>
        <v>ZAc</v>
      </c>
      <c r="H5" s="15" cm="1">
        <f t="array" aca="1" ref="H5" ca="1">_FV(C5,"Last trade time",TRUE)</f>
        <v>45975.6875</v>
      </c>
      <c r="I5" s="13" t="str" cm="1">
        <f t="array" aca="1" ref="I5" ca="1">_FV(C5,"Name")</f>
        <v>Satrix SA Bond ETF</v>
      </c>
      <c r="J5" s="16" t="str" cm="1">
        <f t="array" aca="1" ref="J5" ca="1">_FV(C5,"Instrument type",TRUE)</f>
        <v>ETF</v>
      </c>
      <c r="L5" s="12" t="str">
        <f ca="1">E5</f>
        <v>STXGOV</v>
      </c>
      <c r="M5" s="20">
        <f ca="1">F5*N5</f>
        <v>9.3800000000000008</v>
      </c>
      <c r="N5" s="16">
        <f ca="1">IF(EXACT("ZAc",G5),0.01,1)</f>
        <v>0.01</v>
      </c>
      <c r="Q5" s="34" t="e" vm="4">
        <v>#VALUE!</v>
      </c>
      <c r="R5" s="35" t="str" cm="1">
        <f t="array" aca="1" ref="R5" ca="1">_FV(Q5,"From currency",TRUE)</f>
        <v>USD</v>
      </c>
      <c r="S5" s="35" t="str" cm="1">
        <f t="array" aca="1" ref="S5" ca="1">_FV(Q5,"Ticker symbol",TRUE)</f>
        <v>USDZAR</v>
      </c>
      <c r="T5" s="36" cm="1">
        <f t="array" aca="1" ref="T5" ca="1">_FV(Q5,"Price")</f>
        <v>17.118200000000002</v>
      </c>
      <c r="U5" s="37" cm="1">
        <f t="array" aca="1" ref="U5" ca="1">_FV(Q5,"Last trade time",TRUE)</f>
        <v>45978.258900462963</v>
      </c>
    </row>
    <row r="6" spans="3:21" x14ac:dyDescent="0.25">
      <c r="C6" s="12" t="e" vm="5">
        <v>#VALUE!</v>
      </c>
      <c r="D6" s="13" t="str" cm="1">
        <f t="array" aca="1" ref="D6" ca="1">_FV(C6,"Exchange abbreviation",TRUE)</f>
        <v>XJSE</v>
      </c>
      <c r="E6" s="13" t="str" cm="1">
        <f t="array" aca="1" ref="E6" ca="1">_FV(C6,"Ticker symbol",TRUE)</f>
        <v>STXTRA</v>
      </c>
      <c r="F6" s="14" cm="1">
        <f t="array" aca="1" ref="F6" ca="1">_FV(C6,"Price")</f>
        <v>3760</v>
      </c>
      <c r="G6" s="13" t="str" cm="1">
        <f t="array" aca="1" ref="G6" ca="1">_FV(C6,"Currency")</f>
        <v>ZAc</v>
      </c>
      <c r="H6" s="15" cm="1">
        <f t="array" aca="1" ref="H6" ca="1">_FV(C6,"Last trade time",TRUE)</f>
        <v>45975.510416666664</v>
      </c>
      <c r="I6" s="13" t="str" cm="1">
        <f t="array" aca="1" ref="I6" ca="1">_FV(C6,"Name")</f>
        <v>Satrix TRACI 3 Month ETF</v>
      </c>
      <c r="J6" s="16" t="str" cm="1">
        <f t="array" aca="1" ref="J6" ca="1">_FV(C6,"Instrument type",TRUE)</f>
        <v>ETF</v>
      </c>
      <c r="L6" s="12" t="str">
        <f t="shared" ref="L6:L17" ca="1" si="0">E6</f>
        <v>STXTRA</v>
      </c>
      <c r="M6" s="20">
        <f t="shared" ref="M6:M17" ca="1" si="1">F6*N6</f>
        <v>37.6</v>
      </c>
      <c r="N6" s="16">
        <f t="shared" ref="N6:N17" ca="1" si="2">IF(EXACT("ZAc",G6),0.01,1)</f>
        <v>0.01</v>
      </c>
    </row>
    <row r="7" spans="3:21" x14ac:dyDescent="0.25">
      <c r="C7" s="12" t="e" vm="6">
        <v>#VALUE!</v>
      </c>
      <c r="D7" s="13" t="str" cm="1">
        <f t="array" aca="1" ref="D7" ca="1">_FV(C7,"Exchange abbreviation",TRUE)</f>
        <v>XJSE</v>
      </c>
      <c r="E7" s="13" t="str" cm="1">
        <f t="array" aca="1" ref="E7" ca="1">_FV(C7,"Ticker symbol",TRUE)</f>
        <v>STXIFR</v>
      </c>
      <c r="F7" s="14" cm="1">
        <f t="array" aca="1" ref="F7" ca="1">_FV(C7,"Price")</f>
        <v>6180</v>
      </c>
      <c r="G7" s="13" t="str" cm="1">
        <f t="array" aca="1" ref="G7" ca="1">_FV(C7,"Currency")</f>
        <v>ZAc</v>
      </c>
      <c r="H7" s="15" cm="1">
        <f t="array" aca="1" ref="H7" ca="1">_FV(C7,"Last trade time",TRUE)</f>
        <v>45975.617361111108</v>
      </c>
      <c r="I7" s="13" t="str" cm="1">
        <f t="array" aca="1" ref="I7" ca="1">_FV(C7,"Name")</f>
        <v>Satrix Gl InfrastructureFdrETF</v>
      </c>
      <c r="J7" s="16" t="str" cm="1">
        <f t="array" aca="1" ref="J7" ca="1">_FV(C7,"Instrument type",TRUE)</f>
        <v>ETF</v>
      </c>
      <c r="L7" s="12" t="str">
        <f t="shared" ca="1" si="0"/>
        <v>STXIFR</v>
      </c>
      <c r="M7" s="20">
        <f t="shared" ca="1" si="1"/>
        <v>61.800000000000004</v>
      </c>
      <c r="N7" s="16">
        <f t="shared" ca="1" si="2"/>
        <v>0.01</v>
      </c>
    </row>
    <row r="8" spans="3:21" x14ac:dyDescent="0.25">
      <c r="C8" s="12" t="e" vm="7">
        <v>#VALUE!</v>
      </c>
      <c r="D8" s="13" t="str" cm="1">
        <f t="array" aca="1" ref="D8" ca="1">_FV(C8,"Exchange abbreviation",TRUE)</f>
        <v>XJSE</v>
      </c>
      <c r="E8" s="13" t="str" cm="1">
        <f t="array" aca="1" ref="E8" ca="1">_FV(C8,"Ticker symbol",TRUE)</f>
        <v>STXMMT</v>
      </c>
      <c r="F8" s="14" cm="1">
        <f t="array" aca="1" ref="F8" ca="1">_FV(C8,"Price")</f>
        <v>1849</v>
      </c>
      <c r="G8" s="13" t="str" cm="1">
        <f t="array" aca="1" ref="G8" ca="1">_FV(C8,"Currency")</f>
        <v>ZAc</v>
      </c>
      <c r="H8" s="15" cm="1">
        <f t="array" aca="1" ref="H8" ca="1">_FV(C8,"Last trade time",TRUE)</f>
        <v>45975.6875</v>
      </c>
      <c r="I8" s="13" t="str" cm="1">
        <f t="array" aca="1" ref="I8" ca="1">_FV(C8,"Name")</f>
        <v>Satrix Momentum ETF</v>
      </c>
      <c r="J8" s="16" t="str" cm="1">
        <f t="array" aca="1" ref="J8" ca="1">_FV(C8,"Instrument type",TRUE)</f>
        <v>ETF</v>
      </c>
      <c r="L8" s="12" t="str">
        <f t="shared" ca="1" si="0"/>
        <v>STXMMT</v>
      </c>
      <c r="M8" s="20">
        <f t="shared" ca="1" si="1"/>
        <v>18.490000000000002</v>
      </c>
      <c r="N8" s="16">
        <f t="shared" ca="1" si="2"/>
        <v>0.01</v>
      </c>
    </row>
    <row r="9" spans="3:21" x14ac:dyDescent="0.25">
      <c r="C9" s="12" t="e" vm="8">
        <v>#VALUE!</v>
      </c>
      <c r="D9" s="13" t="str" cm="1">
        <f t="array" aca="1" ref="D9" ca="1">_FV(C9,"Exchange abbreviation",TRUE)</f>
        <v>XJSE</v>
      </c>
      <c r="E9" s="13" t="str" cm="1">
        <f t="array" aca="1" ref="E9" ca="1">_FV(C9,"Ticker symbol",TRUE)</f>
        <v>SYG500</v>
      </c>
      <c r="F9" s="14" cm="1">
        <f t="array" aca="1" ref="F9" ca="1">_FV(C9,"Price")</f>
        <v>11520</v>
      </c>
      <c r="G9" s="13" t="str" cm="1">
        <f t="array" aca="1" ref="G9" ca="1">_FV(C9,"Currency")</f>
        <v>ZAc</v>
      </c>
      <c r="H9" s="15" cm="1">
        <f t="array" aca="1" ref="H9" ca="1">_FV(C9,"Last trade time",TRUE)</f>
        <v>45975.6875</v>
      </c>
      <c r="I9" s="13" t="str" cm="1">
        <f t="array" aca="1" ref="I9" ca="1">_FV(C9,"Name")</f>
        <v>Sygnia Itrix S&amp;P 500 ETF</v>
      </c>
      <c r="J9" s="16" t="str" cm="1">
        <f t="array" aca="1" ref="J9" ca="1">_FV(C9,"Instrument type",TRUE)</f>
        <v>ETF</v>
      </c>
      <c r="L9" s="12" t="str">
        <f t="shared" ca="1" si="0"/>
        <v>SYG500</v>
      </c>
      <c r="M9" s="20">
        <f t="shared" ca="1" si="1"/>
        <v>115.2</v>
      </c>
      <c r="N9" s="16">
        <f t="shared" ca="1" si="2"/>
        <v>0.01</v>
      </c>
    </row>
    <row r="10" spans="3:21" x14ac:dyDescent="0.25">
      <c r="C10" s="12" t="e" vm="9">
        <v>#VALUE!</v>
      </c>
      <c r="D10" s="13" t="str" cm="1">
        <f t="array" aca="1" ref="D10" ca="1">_FV(C10,"Exchange abbreviation",TRUE)</f>
        <v>XJSE</v>
      </c>
      <c r="E10" s="13" t="str" cm="1">
        <f t="array" aca="1" ref="E10" ca="1">_FV(C10,"Ticker symbol",TRUE)</f>
        <v>FNBINF</v>
      </c>
      <c r="F10" s="14" cm="1">
        <f t="array" aca="1" ref="F10" ca="1">_FV(C10,"Price")</f>
        <v>2658</v>
      </c>
      <c r="G10" s="13" t="str" cm="1">
        <f t="array" aca="1" ref="G10" ca="1">_FV(C10,"Currency")</f>
        <v>ZAc</v>
      </c>
      <c r="H10" s="15" cm="1">
        <f t="array" aca="1" ref="H10" ca="1">_FV(C10,"Last trade time",TRUE)</f>
        <v>45975.6875</v>
      </c>
      <c r="I10" s="13" t="str" cm="1">
        <f t="array" aca="1" ref="I10" ca="1">_FV(C10,"Name")</f>
        <v>FNB Inflation Bond ETF</v>
      </c>
      <c r="J10" s="16" t="str" cm="1">
        <f t="array" aca="1" ref="J10" ca="1">_FV(C10,"Instrument type",TRUE)</f>
        <v>ETF</v>
      </c>
      <c r="L10" s="12" t="str">
        <f t="shared" ref="L10" ca="1" si="3">E10</f>
        <v>FNBINF</v>
      </c>
      <c r="M10" s="20">
        <f t="shared" ref="M10" ca="1" si="4">F10*N10</f>
        <v>26.580000000000002</v>
      </c>
      <c r="N10" s="16">
        <f t="shared" ref="N10" ca="1" si="5">IF(EXACT("ZAc",G10),0.01,1)</f>
        <v>0.01</v>
      </c>
    </row>
    <row r="11" spans="3:21" x14ac:dyDescent="0.25">
      <c r="C11" s="12" t="e" vm="10">
        <v>#VALUE!</v>
      </c>
      <c r="D11" s="13" t="str" cm="1">
        <f t="array" aca="1" ref="D11" ca="1">_FV(C11,"Exchange abbreviation",TRUE)</f>
        <v>XJSE</v>
      </c>
      <c r="E11" s="13" t="str" cm="1">
        <f t="array" aca="1" ref="E11" ca="1">_FV(C11,"Ticker symbol",TRUE)</f>
        <v>SYGP</v>
      </c>
      <c r="F11" s="14" cm="1">
        <f t="array" aca="1" ref="F11" ca="1">_FV(C11,"Price")</f>
        <v>4876</v>
      </c>
      <c r="G11" s="13" t="str" cm="1">
        <f t="array" aca="1" ref="G11" ca="1">_FV(C11,"Currency")</f>
        <v>ZAc</v>
      </c>
      <c r="H11" s="15" cm="1">
        <f t="array" aca="1" ref="H11" ca="1">_FV(C11,"Last trade time",TRUE)</f>
        <v>45975.6875</v>
      </c>
      <c r="I11" s="13" t="str" cm="1">
        <f t="array" aca="1" ref="I11" ca="1">_FV(C11,"Name")</f>
        <v>Sygnia Itrix Gl Property ETF</v>
      </c>
      <c r="J11" s="16" t="str" cm="1">
        <f t="array" aca="1" ref="J11" ca="1">_FV(C11,"Instrument type",TRUE)</f>
        <v>ETF</v>
      </c>
      <c r="L11" s="12" t="str">
        <f t="shared" ref="L11" ca="1" si="6">E11</f>
        <v>SYGP</v>
      </c>
      <c r="M11" s="20">
        <f t="shared" ref="M11" ca="1" si="7">F11*N11</f>
        <v>48.76</v>
      </c>
      <c r="N11" s="16">
        <f t="shared" ref="N11" ca="1" si="8">IF(EXACT("ZAc",G11),0.01,1)</f>
        <v>0.01</v>
      </c>
    </row>
    <row r="12" spans="3:21" x14ac:dyDescent="0.25">
      <c r="C12" s="12" t="e" vm="11">
        <v>#VALUE!</v>
      </c>
      <c r="D12" s="13" t="str" cm="1">
        <f t="array" aca="1" ref="D12" ca="1">_FV(C12,"Exchange abbreviation",TRUE)</f>
        <v>XJSE</v>
      </c>
      <c r="E12" s="13" t="str" cm="1">
        <f t="array" aca="1" ref="E12" ca="1">_FV(C12,"Ticker symbol",TRUE)</f>
        <v>STXPRO</v>
      </c>
      <c r="F12" s="14" cm="1">
        <f t="array" aca="1" ref="F12" ca="1">_FV(C12,"Price")</f>
        <v>1355</v>
      </c>
      <c r="G12" s="13" t="str" cm="1">
        <f t="array" aca="1" ref="G12" ca="1">_FV(C12,"Currency")</f>
        <v>ZAc</v>
      </c>
      <c r="H12" s="15" cm="1">
        <f t="array" aca="1" ref="H12" ca="1">_FV(C12,"Last trade time",TRUE)</f>
        <v>45975.6875</v>
      </c>
      <c r="I12" s="13" t="str" cm="1">
        <f t="array" aca="1" ref="I12" ca="1">_FV(C12,"Name")</f>
        <v>Satrix Property ETF</v>
      </c>
      <c r="J12" s="16" t="str" cm="1">
        <f t="array" aca="1" ref="J12" ca="1">_FV(C12,"Instrument type",TRUE)</f>
        <v>ETF</v>
      </c>
      <c r="L12" s="12" t="str">
        <f t="shared" ref="L12" ca="1" si="9">E12</f>
        <v>STXPRO</v>
      </c>
      <c r="M12" s="20">
        <f t="shared" ref="M12" ca="1" si="10">F12*N12</f>
        <v>13.55</v>
      </c>
      <c r="N12" s="16">
        <f t="shared" ref="N12" ca="1" si="11">IF(EXACT("ZAc",G12),0.01,1)</f>
        <v>0.01</v>
      </c>
    </row>
    <row r="13" spans="3:21" x14ac:dyDescent="0.25">
      <c r="C13" s="12" t="e" vm="12">
        <v>#VALUE!</v>
      </c>
      <c r="D13" s="13" t="str" cm="1">
        <f t="array" aca="1" ref="D13" ca="1">_FV(C13,"Exchange abbreviation",TRUE)</f>
        <v>XJSE</v>
      </c>
      <c r="E13" s="13" t="str" cm="1">
        <f t="array" aca="1" ref="E13" ca="1">_FV(C13,"Ticker symbol",TRUE)</f>
        <v>GLOBAL</v>
      </c>
      <c r="F13" s="14" cm="1">
        <f t="array" aca="1" ref="F13" ca="1">_FV(C13,"Price")</f>
        <v>1697</v>
      </c>
      <c r="G13" s="13" t="str" cm="1">
        <f t="array" aca="1" ref="G13" ca="1">_FV(C13,"Currency")</f>
        <v>ZAc</v>
      </c>
      <c r="H13" s="15" cm="1">
        <f t="array" aca="1" ref="H13" ca="1">_FV(C13,"Last trade time",TRUE)</f>
        <v>45975.6875</v>
      </c>
      <c r="I13" s="13" t="str" cm="1">
        <f t="array" aca="1" ref="I13" ca="1">_FV(C13,"Name")</f>
        <v>10X Total World Stk Feeder ETF</v>
      </c>
      <c r="J13" s="16" t="str" cm="1">
        <f t="array" aca="1" ref="J13" ca="1">_FV(C13,"Instrument type",TRUE)</f>
        <v>ETF</v>
      </c>
      <c r="L13" s="12" t="str">
        <f t="shared" ca="1" si="0"/>
        <v>GLOBAL</v>
      </c>
      <c r="M13" s="20">
        <f t="shared" ca="1" si="1"/>
        <v>16.97</v>
      </c>
      <c r="N13" s="16">
        <f t="shared" ca="1" si="2"/>
        <v>0.01</v>
      </c>
    </row>
    <row r="14" spans="3:21" x14ac:dyDescent="0.25">
      <c r="C14" s="12" t="e" vm="13">
        <v>#VALUE!</v>
      </c>
      <c r="D14" s="13" t="str" cm="1">
        <f t="array" aca="1" ref="D14" ca="1">_FV(C14,"Exchange abbreviation",TRUE)</f>
        <v>XJSE</v>
      </c>
      <c r="E14" s="13" t="str" cm="1">
        <f t="array" aca="1" ref="E14" ca="1">_FV(C14,"Ticker symbol",TRUE)</f>
        <v>ETFUSD</v>
      </c>
      <c r="F14" s="14" cm="1">
        <f t="array" aca="1" ref="F14" ca="1">_FV(C14,"Price")</f>
        <v>1708</v>
      </c>
      <c r="G14" s="13" t="str" cm="1">
        <f t="array" aca="1" ref="G14" ca="1">_FV(C14,"Currency")</f>
        <v>ZAc</v>
      </c>
      <c r="H14" s="15" cm="1">
        <f t="array" aca="1" ref="H14" ca="1">_FV(C14,"Last trade time",TRUE)</f>
        <v>45975.6875</v>
      </c>
      <c r="I14" s="13" t="str" cm="1">
        <f t="array" aca="1" ref="I14" ca="1">_FV(C14,"Name")</f>
        <v>1nvest ICE US TrsShBdIdxFdrETF</v>
      </c>
      <c r="J14" s="16" t="str" cm="1">
        <f t="array" aca="1" ref="J14" ca="1">_FV(C14,"Instrument type",TRUE)</f>
        <v>ETF</v>
      </c>
      <c r="L14" s="12" t="str">
        <f t="shared" ca="1" si="0"/>
        <v>ETFUSD</v>
      </c>
      <c r="M14" s="20">
        <f t="shared" ca="1" si="1"/>
        <v>17.080000000000002</v>
      </c>
      <c r="N14" s="16">
        <f t="shared" ca="1" si="2"/>
        <v>0.01</v>
      </c>
    </row>
    <row r="15" spans="3:21" x14ac:dyDescent="0.25">
      <c r="C15" s="12" t="e" vm="14">
        <v>#VALUE!</v>
      </c>
      <c r="D15" s="13" t="str" cm="1">
        <f t="array" aca="1" ref="D15" ca="1">_FV(C15,"Exchange abbreviation",TRUE)</f>
        <v>XJSE</v>
      </c>
      <c r="E15" s="13" t="str" cm="1">
        <f t="array" aca="1" ref="E15" ca="1">_FV(C15,"Ticker symbol",TRUE)</f>
        <v>STXJGE</v>
      </c>
      <c r="F15" s="14" cm="1">
        <f t="array" aca="1" ref="F15" ca="1">_FV(C15,"Price")</f>
        <v>9367</v>
      </c>
      <c r="G15" s="13" t="str" cm="1">
        <f t="array" aca="1" ref="G15" ca="1">_FV(C15,"Currency")</f>
        <v>ZAc</v>
      </c>
      <c r="H15" s="15" cm="1">
        <f t="array" aca="1" ref="H15" ca="1">_FV(C15,"Last trade time",TRUE)</f>
        <v>45975.6875</v>
      </c>
      <c r="I15" s="13" t="str" cm="1">
        <f t="array" aca="1" ref="I15" ca="1">_FV(C15,"Name")</f>
        <v>Satrix JSE Global Equity ETF</v>
      </c>
      <c r="J15" s="16" t="str" cm="1">
        <f t="array" aca="1" ref="J15" ca="1">_FV(C15,"Instrument type",TRUE)</f>
        <v>ETF</v>
      </c>
      <c r="L15" s="12" t="str">
        <f t="shared" ca="1" si="0"/>
        <v>STXJGE</v>
      </c>
      <c r="M15" s="20">
        <f t="shared" ca="1" si="1"/>
        <v>93.67</v>
      </c>
      <c r="N15" s="16">
        <f t="shared" ca="1" si="2"/>
        <v>0.01</v>
      </c>
    </row>
    <row r="16" spans="3:21" x14ac:dyDescent="0.25">
      <c r="C16" s="12" t="e" vm="15">
        <v>#VALUE!</v>
      </c>
      <c r="D16" s="13" t="str" cm="1">
        <f t="array" aca="1" ref="D16" ca="1">_FV(C16,"Exchange abbreviation",TRUE)</f>
        <v>XJSE</v>
      </c>
      <c r="E16" s="13" t="str" cm="1">
        <f t="array" aca="1" ref="E16" ca="1">_FV(C16,"Ticker symbol",TRUE)</f>
        <v>GLD</v>
      </c>
      <c r="F16" s="14" cm="1">
        <f t="array" aca="1" ref="F16" ca="1">_FV(C16,"Price")</f>
        <v>64620</v>
      </c>
      <c r="G16" s="13" t="str" cm="1">
        <f t="array" aca="1" ref="G16" ca="1">_FV(C16,"Currency")</f>
        <v>ZAc</v>
      </c>
      <c r="H16" s="15" cm="1">
        <f t="array" aca="1" ref="H16" ca="1">_FV(C16,"Last trade time",TRUE)</f>
        <v>45975.6875</v>
      </c>
      <c r="I16" s="13" t="str" cm="1">
        <f t="array" aca="1" ref="I16" ca="1">_FV(C16,"Name")</f>
        <v>NewGold ETF</v>
      </c>
      <c r="J16" s="16" t="str" cm="1">
        <f t="array" aca="1" ref="J16" ca="1">_FV(C16,"Instrument type",TRUE)</f>
        <v>ETF</v>
      </c>
      <c r="L16" s="12" t="str">
        <f t="shared" ca="1" si="0"/>
        <v>GLD</v>
      </c>
      <c r="M16" s="20">
        <f t="shared" ca="1" si="1"/>
        <v>646.20000000000005</v>
      </c>
      <c r="N16" s="16">
        <f t="shared" ca="1" si="2"/>
        <v>0.01</v>
      </c>
    </row>
    <row r="17" spans="3:14" x14ac:dyDescent="0.25">
      <c r="C17" s="12" t="e" vm="16">
        <v>#VALUE!</v>
      </c>
      <c r="D17" s="13" t="str" cm="1">
        <f t="array" aca="1" ref="D17" ca="1">_FV(C17,"Exchange abbreviation",TRUE)</f>
        <v>XJSE</v>
      </c>
      <c r="E17" s="13" t="str" cm="1">
        <f t="array" aca="1" ref="E17" ca="1">_FV(C17,"Ticker symbol",TRUE)</f>
        <v>NEWSLV</v>
      </c>
      <c r="F17" s="14" cm="1">
        <f t="array" aca="1" ref="F17" ca="1">_FV(C17,"Price")</f>
        <v>828</v>
      </c>
      <c r="G17" s="13" t="str" cm="1">
        <f t="array" aca="1" ref="G17" ca="1">_FV(C17,"Currency")</f>
        <v>ZAc</v>
      </c>
      <c r="H17" s="15" cm="1">
        <f t="array" aca="1" ref="H17" ca="1">_FV(C17,"Last trade time",TRUE)</f>
        <v>45975.6875</v>
      </c>
      <c r="I17" s="13" t="str" cm="1">
        <f t="array" aca="1" ref="I17" ca="1">_FV(C17,"Name")</f>
        <v>Absa Capital Ltd</v>
      </c>
      <c r="J17" s="16" t="str" cm="1">
        <f t="array" aca="1" ref="J17" ca="1">_FV(C17,"Instrument type",TRUE)</f>
        <v>Stock</v>
      </c>
      <c r="L17" s="12" t="str">
        <f t="shared" ca="1" si="0"/>
        <v>NEWSLV</v>
      </c>
      <c r="M17" s="20">
        <f t="shared" ca="1" si="1"/>
        <v>8.2799999999999994</v>
      </c>
      <c r="N17" s="16">
        <f t="shared" ca="1" si="2"/>
        <v>0.01</v>
      </c>
    </row>
    <row r="18" spans="3:14" x14ac:dyDescent="0.25">
      <c r="C18" s="12" t="e" vm="17">
        <v>#VALUE!</v>
      </c>
      <c r="D18" s="13" t="str" cm="1">
        <f t="array" aca="1" ref="D18" ca="1">_FV(C18,"Exchange abbreviation",TRUE)</f>
        <v>XJSE</v>
      </c>
      <c r="E18" s="13" t="str" cm="1">
        <f t="array" aca="1" ref="E18" ca="1">_FV(C18,"Ticker symbol",TRUE)</f>
        <v>PPE</v>
      </c>
      <c r="F18" s="14" cm="1">
        <f t="array" aca="1" ref="F18" ca="1">_FV(C18,"Price")</f>
        <v>221</v>
      </c>
      <c r="G18" s="13" t="str" cm="1">
        <f t="array" aca="1" ref="G18" ca="1">_FV(C18,"Currency")</f>
        <v>ZAc</v>
      </c>
      <c r="H18" s="15" cm="1">
        <f t="array" aca="1" ref="H18" ca="1">_FV(C18,"Last trade time",TRUE)</f>
        <v>45975.6875</v>
      </c>
      <c r="I18" s="13" t="str" cm="1">
        <f t="array" aca="1" ref="I18" ca="1">_FV(C18,"Name")</f>
        <v>PURPLE GROUP LIMITED</v>
      </c>
      <c r="J18" s="16" t="str" cm="1">
        <f t="array" aca="1" ref="J18" ca="1">_FV(C18,"Instrument type",TRUE)</f>
        <v>Stock</v>
      </c>
      <c r="L18" s="12" t="str">
        <f t="shared" ref="L18:L20" ca="1" si="12">E18</f>
        <v>PPE</v>
      </c>
      <c r="M18" s="20">
        <f t="shared" ref="M18:M20" ca="1" si="13">F18*N18</f>
        <v>2.21</v>
      </c>
      <c r="N18" s="16">
        <f t="shared" ref="N18:N20" ca="1" si="14">IF(EXACT("ZAc",G18),0.01,1)</f>
        <v>0.01</v>
      </c>
    </row>
    <row r="19" spans="3:14" x14ac:dyDescent="0.25">
      <c r="C19" s="12" t="e" vm="18">
        <v>#VALUE!</v>
      </c>
      <c r="D19" s="13" t="str" cm="1">
        <f t="array" aca="1" ref="D19" ca="1">_FV(C19,"Exchange abbreviation",TRUE)</f>
        <v>XJSE</v>
      </c>
      <c r="E19" s="13" t="str" cm="1">
        <f t="array" aca="1" ref="E19" ca="1">_FV(C19,"Ticker symbol",TRUE)</f>
        <v>NPN</v>
      </c>
      <c r="F19" s="14" cm="1">
        <f t="array" aca="1" ref="F19" ca="1">_FV(C19,"Price")</f>
        <v>121995</v>
      </c>
      <c r="G19" s="13" t="str" cm="1">
        <f t="array" aca="1" ref="G19" ca="1">_FV(C19,"Currency")</f>
        <v>ZAc</v>
      </c>
      <c r="H19" s="15" cm="1">
        <f t="array" aca="1" ref="H19" ca="1">_FV(C19,"Last trade time",TRUE)</f>
        <v>45975.6875</v>
      </c>
      <c r="I19" s="13" t="str" cm="1">
        <f t="array" aca="1" ref="I19" ca="1">_FV(C19,"Name")</f>
        <v>NASPERS LIMITED</v>
      </c>
      <c r="J19" s="16" t="str" cm="1">
        <f t="array" aca="1" ref="J19" ca="1">_FV(C19,"Instrument type",TRUE)</f>
        <v>Stock</v>
      </c>
      <c r="L19" s="12" t="str">
        <f t="shared" ca="1" si="12"/>
        <v>NPN</v>
      </c>
      <c r="M19" s="20">
        <f t="shared" ca="1" si="13"/>
        <v>1219.95</v>
      </c>
      <c r="N19" s="16">
        <f t="shared" ca="1" si="14"/>
        <v>0.01</v>
      </c>
    </row>
    <row r="20" spans="3:14" x14ac:dyDescent="0.25">
      <c r="C20" s="12" t="e" vm="19">
        <v>#VALUE!</v>
      </c>
      <c r="D20" s="13" t="str" cm="1">
        <f t="array" aca="1" ref="D20" ca="1">_FV(C20,"Exchange abbreviation",TRUE)</f>
        <v>XJSE</v>
      </c>
      <c r="E20" s="13" t="str" cm="1">
        <f t="array" aca="1" ref="E20" ca="1">_FV(C20,"Ticker symbol",TRUE)</f>
        <v>CPI</v>
      </c>
      <c r="F20" s="14" cm="1">
        <f t="array" aca="1" ref="F20" ca="1">_FV(C20,"Price")</f>
        <v>395117</v>
      </c>
      <c r="G20" s="13" t="str" cm="1">
        <f t="array" aca="1" ref="G20" ca="1">_FV(C20,"Currency")</f>
        <v>ZAc</v>
      </c>
      <c r="H20" s="15" cm="1">
        <f t="array" aca="1" ref="H20" ca="1">_FV(C20,"Last trade time",TRUE)</f>
        <v>45975.6875</v>
      </c>
      <c r="I20" s="13" t="str" cm="1">
        <f t="array" aca="1" ref="I20" ca="1">_FV(C20,"Name")</f>
        <v>CAPITEC BANK HOLDINGS LIMITED</v>
      </c>
      <c r="J20" s="16" t="str" cm="1">
        <f t="array" aca="1" ref="J20" ca="1">_FV(C20,"Instrument type",TRUE)</f>
        <v>Stock</v>
      </c>
      <c r="L20" s="12" t="str">
        <f t="shared" ca="1" si="12"/>
        <v>CPI</v>
      </c>
      <c r="M20" s="20">
        <f t="shared" ca="1" si="13"/>
        <v>3951.17</v>
      </c>
      <c r="N20" s="16">
        <f t="shared" ca="1" si="14"/>
        <v>0.01</v>
      </c>
    </row>
    <row r="21" spans="3:14" x14ac:dyDescent="0.25">
      <c r="C21" s="12"/>
      <c r="D21" s="13"/>
      <c r="E21" s="13"/>
      <c r="F21" s="13"/>
      <c r="G21" s="13"/>
      <c r="H21" s="13"/>
      <c r="I21" s="13"/>
      <c r="J21" s="16"/>
      <c r="L21" s="12"/>
      <c r="M21" s="13"/>
      <c r="N21" s="16"/>
    </row>
    <row r="22" spans="3:14" x14ac:dyDescent="0.25">
      <c r="C22" s="12"/>
      <c r="D22" s="13"/>
      <c r="E22" s="13"/>
      <c r="F22" s="13"/>
      <c r="G22" s="13"/>
      <c r="H22" s="13"/>
      <c r="I22" s="13"/>
      <c r="J22" s="16"/>
      <c r="L22" s="12"/>
      <c r="M22" s="13"/>
      <c r="N22" s="16"/>
    </row>
    <row r="23" spans="3:14" x14ac:dyDescent="0.25">
      <c r="C23" s="12"/>
      <c r="D23" s="13"/>
      <c r="E23" s="13"/>
      <c r="F23" s="13"/>
      <c r="G23" s="13"/>
      <c r="H23" s="13"/>
      <c r="I23" s="13"/>
      <c r="J23" s="16"/>
      <c r="L23" s="12"/>
      <c r="M23" s="13"/>
      <c r="N23" s="16"/>
    </row>
    <row r="24" spans="3:14" x14ac:dyDescent="0.25">
      <c r="C24" s="12"/>
      <c r="D24" s="13"/>
      <c r="E24" s="13"/>
      <c r="F24" s="13"/>
      <c r="G24" s="13"/>
      <c r="H24" s="13"/>
      <c r="I24" s="13"/>
      <c r="J24" s="16"/>
      <c r="L24" s="12"/>
      <c r="M24" s="13"/>
      <c r="N24" s="16"/>
    </row>
    <row r="25" spans="3:14" x14ac:dyDescent="0.25">
      <c r="C25" s="12"/>
      <c r="D25" s="13"/>
      <c r="E25" s="13"/>
      <c r="F25" s="13"/>
      <c r="G25" s="13"/>
      <c r="H25" s="13"/>
      <c r="I25" s="13"/>
      <c r="J25" s="16"/>
      <c r="L25" s="12"/>
      <c r="M25" s="13"/>
      <c r="N25" s="16"/>
    </row>
    <row r="26" spans="3:14" x14ac:dyDescent="0.25">
      <c r="C26" s="12"/>
      <c r="D26" s="13"/>
      <c r="E26" s="13"/>
      <c r="F26" s="13"/>
      <c r="G26" s="13"/>
      <c r="H26" s="13"/>
      <c r="I26" s="13"/>
      <c r="J26" s="16"/>
      <c r="L26" s="12"/>
      <c r="M26" s="13"/>
      <c r="N26" s="16"/>
    </row>
    <row r="27" spans="3:14" x14ac:dyDescent="0.25">
      <c r="C27" s="12"/>
      <c r="D27" s="13"/>
      <c r="E27" s="13"/>
      <c r="F27" s="13"/>
      <c r="G27" s="13"/>
      <c r="H27" s="13"/>
      <c r="I27" s="13"/>
      <c r="J27" s="16"/>
      <c r="L27" s="12"/>
      <c r="M27" s="13"/>
      <c r="N27" s="16"/>
    </row>
    <row r="28" spans="3:14" x14ac:dyDescent="0.25">
      <c r="C28" s="12"/>
      <c r="D28" s="13"/>
      <c r="E28" s="13"/>
      <c r="F28" s="13"/>
      <c r="G28" s="13"/>
      <c r="H28" s="13"/>
      <c r="I28" s="13"/>
      <c r="J28" s="16"/>
      <c r="L28" s="12"/>
      <c r="M28" s="13"/>
      <c r="N28" s="16"/>
    </row>
    <row r="29" spans="3:14" x14ac:dyDescent="0.25">
      <c r="C29" s="12"/>
      <c r="D29" s="13"/>
      <c r="E29" s="13"/>
      <c r="F29" s="13"/>
      <c r="G29" s="13"/>
      <c r="H29" s="13"/>
      <c r="I29" s="13"/>
      <c r="J29" s="16"/>
      <c r="L29" s="12"/>
      <c r="M29" s="13"/>
      <c r="N29" s="16"/>
    </row>
    <row r="30" spans="3:14" x14ac:dyDescent="0.25">
      <c r="C30" s="12"/>
      <c r="D30" s="13"/>
      <c r="E30" s="13"/>
      <c r="F30" s="13"/>
      <c r="G30" s="13"/>
      <c r="H30" s="13"/>
      <c r="I30" s="13"/>
      <c r="J30" s="16"/>
      <c r="L30" s="12"/>
      <c r="M30" s="13"/>
      <c r="N30" s="16"/>
    </row>
    <row r="31" spans="3:14" x14ac:dyDescent="0.25">
      <c r="C31" s="12"/>
      <c r="D31" s="13"/>
      <c r="E31" s="13"/>
      <c r="F31" s="13"/>
      <c r="G31" s="13"/>
      <c r="H31" s="13"/>
      <c r="I31" s="13"/>
      <c r="J31" s="16"/>
      <c r="L31" s="12"/>
      <c r="M31" s="13"/>
      <c r="N31" s="16"/>
    </row>
    <row r="32" spans="3:14" x14ac:dyDescent="0.25">
      <c r="C32" s="12"/>
      <c r="D32" s="13"/>
      <c r="E32" s="13"/>
      <c r="F32" s="13"/>
      <c r="G32" s="13"/>
      <c r="H32" s="13"/>
      <c r="I32" s="13"/>
      <c r="J32" s="16"/>
      <c r="L32" s="12"/>
      <c r="M32" s="13"/>
      <c r="N32" s="16"/>
    </row>
    <row r="33" spans="3:14" x14ac:dyDescent="0.25">
      <c r="C33" s="12"/>
      <c r="D33" s="13"/>
      <c r="E33" s="13"/>
      <c r="F33" s="13"/>
      <c r="G33" s="13"/>
      <c r="H33" s="13"/>
      <c r="I33" s="13"/>
      <c r="J33" s="16"/>
      <c r="L33" s="12"/>
      <c r="M33" s="13"/>
      <c r="N33" s="16"/>
    </row>
    <row r="34" spans="3:14" ht="15.75" thickBot="1" x14ac:dyDescent="0.3">
      <c r="C34" s="17"/>
      <c r="D34" s="18"/>
      <c r="E34" s="18"/>
      <c r="F34" s="18"/>
      <c r="G34" s="18"/>
      <c r="H34" s="18"/>
      <c r="I34" s="18"/>
      <c r="J34" s="19"/>
      <c r="L34" s="17"/>
      <c r="M34" s="18"/>
      <c r="N34" s="19"/>
    </row>
  </sheetData>
  <mergeCells count="3">
    <mergeCell ref="C2:J2"/>
    <mergeCell ref="L2:N2"/>
    <mergeCell ref="Q2:U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Position</vt:lpstr>
      <vt:lpstr>SegmentLedger</vt:lpstr>
      <vt:lpstr>Listings</vt:lpstr>
      <vt:lpstr>SecurityPrice</vt:lpstr>
    </vt:vector>
  </TitlesOfParts>
  <Company>Babylon Financial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ExampleCurrencyDateTypeSouthAfrica</dc:title>
  <dc:creator>Gary Kennedy</dc:creator>
  <cp:lastModifiedBy>Gary Kennedy</cp:lastModifiedBy>
  <dcterms:created xsi:type="dcterms:W3CDTF">2025-10-22T06:15:45Z</dcterms:created>
  <dcterms:modified xsi:type="dcterms:W3CDTF">2025-11-17T06:13:35Z</dcterms:modified>
</cp:coreProperties>
</file>